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C817885D-378F-42F0-9A57-8A8C4715353C}" xr6:coauthVersionLast="47" xr6:coauthVersionMax="47" xr10:uidLastSave="{00000000-0000-0000-0000-000000000000}"/>
  <workbookProtection workbookAlgorithmName="SHA-512" workbookHashValue="dN6aWoHismBpkIDtozg+bpmD/fiplpmOZXcmn6VWkmoBK+2IFP40VLRu7aBO9pDyKNFvAfBbZ+QocirBla0WwA==" workbookSaltValue="fSfyqsZ+f3gEwcWyZAFmGQ==" workbookSpinCount="100000" lockStructure="1"/>
  <bookViews>
    <workbookView xWindow="-120" yWindow="-16320" windowWidth="29040" windowHeight="15840" tabRatio="625" firstSheet="1" activeTab="1" xr2:uid="{00000000-000D-0000-FFFF-FFFF00000000}"/>
  </bookViews>
  <sheets>
    <sheet name="Revision Log" sheetId="40" state="hidden" r:id="rId1"/>
    <sheet name="Instructions" sheetId="49" r:id="rId2"/>
    <sheet name="1-Proposed Measures" sheetId="30" r:id="rId3"/>
    <sheet name="2-Electrical Load Analysis" sheetId="58" r:id="rId4"/>
    <sheet name="2-Study Review" sheetId="54" state="hidden" r:id="rId5"/>
    <sheet name="Variables" sheetId="56" state="hidden" r:id="rId6"/>
    <sheet name="NLIndex" sheetId="57" state="hidden" r:id="rId7"/>
    <sheet name="SUMMARY IMPORT" sheetId="55" state="hidden" r:id="rId8"/>
  </sheets>
  <externalReferences>
    <externalReference r:id="rId9"/>
    <externalReference r:id="rId10"/>
    <externalReference r:id="rId11"/>
    <externalReference r:id="rId12"/>
  </externalReferences>
  <definedNames>
    <definedName name="_xlnm._FilterDatabase" localSheetId="5" hidden="1">Variables!$A$1:$G$158</definedName>
    <definedName name="ApplSector" localSheetId="7">'[1]Basic Info'!$D$5</definedName>
    <definedName name="APS" localSheetId="7">INDEX([1]!Variables[Audit Scope],1,1):INDEX([1]!Variables[Audit Scope],COUNTA([1]!Variables[Audit Scope]),1)</definedName>
    <definedName name="BuildingType" localSheetId="7">INDEX([1]!Variables[Building Type],1,1):INDEX([1]!Variables[Building Type],COUNTA([1]!Variables[Building Type]),1)</definedName>
    <definedName name="BuildingTypes" localSheetId="4">INDEX([2]!Table18[Building type],1,1):INDEX([2]!Table18[Building type],COUNTA([2]!Table18[Building type]),1)</definedName>
    <definedName name="ComEndUse" localSheetId="7">INDEX([1]!Variables[Commercial],1,1):INDEX([1]!Variables[Commercial],COUNTA([1]!Variables[Commercial]),1)</definedName>
    <definedName name="CommEUs" localSheetId="4">INDEX([2]!Table18[Commercial End Uses],1,1):INDEX([2]!Table18[Commercial End Uses],COUNTA([2]!Table18[Commercial End Uses]),1)</definedName>
    <definedName name="CommExpertise" localSheetId="4">INDEX([2]!Table18[CommExpertise],1,1):INDEX([2]!Table18[CommExpertise],COUNTA([2]!Table18[CommExpertise]),1)</definedName>
    <definedName name="CommStudy" localSheetId="4">INDEX([2]!Table18[Commercial Studies],1,1):INDEX([2]!Table18[Commercial Studies],COUNTA([2]!Table18[Commercial Studies]),1)</definedName>
    <definedName name="DHW" localSheetId="4">INDEX([2]!Table18[DHW],1,1):INDEX([2]!Table18[DHW],COUNTA([2]!Table18[DHW]),1)</definedName>
    <definedName name="ECMs" localSheetId="7">'[3]Input data'!$P$6:$P$17</definedName>
    <definedName name="ENDUSE_DG" localSheetId="7">'[1]End Uses XRM'!$O$4:$O$13</definedName>
    <definedName name="ENDUSE_EE" localSheetId="7">'[1]End Uses XRM'!$M$4:$M$17</definedName>
    <definedName name="ENDUSE_LCE" localSheetId="7">'[1]End Uses XRM'!$N$4:$N$10</definedName>
    <definedName name="Energy_Codes" localSheetId="7">[4]REFERENCE!$H$2:$H$7</definedName>
    <definedName name="expD" localSheetId="4">INDEX([2]!Table18[$/exp],1,1):INDEX([2]!Table18[$/exp],COUNTA([2]!Table18[$/exp]),1)</definedName>
    <definedName name="Expense1" localSheetId="4">INDEX([2]!Table18[Exp1],1,1):INDEX([2]!Table18[Exp1],COUNTA([2]!Table18[Exp1]),1)</definedName>
    <definedName name="Expense2" localSheetId="4">INDEX([2]!Table18[Exp2],1,1):INDEX([2]!Table18[Exp2],COUNTA([2]!Table18[Exp2]),1)</definedName>
    <definedName name="Expense3" localSheetId="4">INDEX([2]!Table18[Exp3],1,1):INDEX([2]!Table18[Exp3],COUNTA([2]!Table18[Exp3]),1)</definedName>
    <definedName name="Expense4" localSheetId="4">INDEX([2]!Table18[Exp4],1,1):INDEX([2]!Table18[Exp4],COUNTA([2]!Table18[Exp4]),1)</definedName>
    <definedName name="Expenses" localSheetId="4">INDEX([2]!Table18[Expense Type],1,1):INDEX([2]!Table18[Expense Type],COUNTA([2]!Table18[Expense Type]),1)</definedName>
    <definedName name="FuelTypes" localSheetId="4">[2]!Table139[Fuel Type]</definedName>
    <definedName name="HDPersistence" localSheetId="4">INDEX([2]!Table18[H/D Persistence],1,1):INDEX([2]!Table18[H/D Persistence],COUNTA([2]!Table18[H/D Persistence]),1)</definedName>
    <definedName name="HVAC" localSheetId="4">INDEX([2]!Table18[HVAC],1,1):INDEX([2]!Table18[HVAC],COUNTA([2]!Table18[HVAC]),1)</definedName>
    <definedName name="HVACandDHW" localSheetId="4">INDEX([2]!Table18[HVACandDHW],1,1):INDEX([2]!Table18[HVACandDHW],COUNTA([2]!Table18[HVACandDHW]),1)</definedName>
    <definedName name="HVACPerst" localSheetId="4">INDEX([2]!Table18[HVAC Persistence],1,1):INDEX([2]!Table18[HVAC Persistence],COUNTA([2]!Table18[HVAC Persistence]),1)</definedName>
    <definedName name="IndEndUses" localSheetId="7">INDEX([1]!Variables[Industrial],1,1):INDEX([1]!Variables[Industrial],COUNTA([1]!Variables[Industrial]),1)</definedName>
    <definedName name="IndEUs" localSheetId="4">INDEX([2]!Table18[Industrial End Uses],1,1):INDEX([2]!Table18[Industrial End Uses],COUNTA([2]!Table18[Industrial End Uses]),1)</definedName>
    <definedName name="IndExpertise" localSheetId="4">INDEX([2]!Table18[IndExpertise],1,1):INDEX([2]!Table18[IndExpertise],COUNTA([2]!Table18[IndExpertise]),1)</definedName>
    <definedName name="IndStudy" localSheetId="4">INDEX([2]!Table18[Industrial Studies],1,1):INDEX([2]!Table18[Industrial Studies],COUNTA([2]!Table18[Industrial Studies]),1)</definedName>
    <definedName name="IndustrialMeasures" localSheetId="4">INDEX([2]!Table18[Industrial Measures],1,1):INDEX([2]!Table18[Industrial Measures],COUNTA([2]!Table18[Industrial Measures]),1)</definedName>
    <definedName name="IndustryType" localSheetId="7">INDEX([1]!Variables[Industry Type],1,1):INDEX([1]!Variables[Industry Type],COUNTA([1]!Variables[Industry Type]),1)</definedName>
    <definedName name="LightDutyTruckSUVandMinivan" localSheetId="4">[2]!Table7[Light Duty Truck (SUV and Minivan)]</definedName>
    <definedName name="LightDutyVehicle" localSheetId="4">[2]!Table7[Light Duty Vehicle]</definedName>
    <definedName name="LightExpertise" localSheetId="4">INDEX([2]!Table18[LightExpertise],1,1):INDEX([2]!Table18[LightExpertise],COUNTA([2]!Table18[LightExpertise]),1)</definedName>
    <definedName name="ListTeamName" localSheetId="4">INDEX(TeamNames,1,1):INDEX(TeamNames,COUNTA(TeamNames),1)</definedName>
    <definedName name="ListTeamName" localSheetId="7">INDEX(TeamNames,1,1):INDEX(TeamNames,COUNTA(TeamNames),1)</definedName>
    <definedName name="PaperEndUses" localSheetId="7">INDEX([1]!Variables[Paper Produce End Uses],1,1):INDEX([1]!Variables[Paper Produce End Uses],COUNTA([1]!Variables[Paper Produce End Uses]),1)</definedName>
    <definedName name="_xlnm.Print_Area" localSheetId="2">'1-Proposed Measures'!$A$1:$AG$29</definedName>
    <definedName name="_xlnm.Print_Area" localSheetId="3">'2-Electrical Load Analysis'!$A$1:$N$156</definedName>
    <definedName name="ProposalReview" localSheetId="4">INDEX(TeamNames,1,1):INDEX(TeamNames,COUNTA(TeamNames),1)</definedName>
    <definedName name="Rate" localSheetId="4">INDEX([2]!Table18[R$/kW],1,1):INDEX([2]!Table18[R$/kW],COUNTA([2]!Table18[R$/kW]),1)</definedName>
    <definedName name="Roles" localSheetId="4">INDEX([2]!Table18[Roles],1,1):INDEX([2]!Table18[Roles],COUNTA([2]!Table18[Roles]),1)</definedName>
    <definedName name="Sector" localSheetId="7">[1]Variables!$V$2:$V$3</definedName>
    <definedName name="SectorCat" localSheetId="4">INDEX([2]!Table18[Sector Category],1,1):INDEX([2]!Table18[Sector Category],COUNTA([2]!Table18[Sector Category]),1)</definedName>
    <definedName name="SiteType" localSheetId="4">INDEX([2]!Table18[Site Type],1,1):INDEX([2]!Table18[Site Type],COUNTA([2]!Table18[Site Type]),1)</definedName>
    <definedName name="Transport" localSheetId="4">INDEX([2]!Table18[Transport],1,1):INDEX([2]!Table18[Transport],COUNTA([2]!Table18[Transport]),1)</definedName>
    <definedName name="TransportFuelTypes" localSheetId="4">INDEX([2]!Table18[TransportFuelType],1,1):INDEX([2]!Table18[TransportFuelType],COUNTA([2]!Table18[TransportFuelType]),1)</definedName>
    <definedName name="TransportMeasures" localSheetId="4">INDEX([2]!Table18[Transport Measures],1,1):INDEX([2]!Table18[Transport Measures],COUNTA([2]!Table18[Transport Measures]),1)</definedName>
    <definedName name="YesNo" localSheetId="7">[4]REFERENCE!$D$58:$D$59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30" l="1"/>
  <c r="L20" i="30"/>
  <c r="L129" i="58" l="1"/>
  <c r="J129" i="58"/>
  <c r="J21" i="30"/>
  <c r="J22" i="30"/>
  <c r="J23" i="30"/>
  <c r="J24" i="30"/>
  <c r="J25" i="30"/>
  <c r="J26" i="30"/>
  <c r="J27" i="30"/>
  <c r="J28" i="30"/>
  <c r="J20" i="30"/>
  <c r="A4" i="58"/>
  <c r="A3" i="58"/>
  <c r="C11" i="58"/>
  <c r="C10" i="58"/>
  <c r="C9" i="58"/>
  <c r="AP20" i="30" l="1"/>
  <c r="AP19" i="30"/>
  <c r="K3" i="57"/>
  <c r="K4" i="57"/>
  <c r="K5" i="57"/>
  <c r="K6" i="57"/>
  <c r="K7" i="57"/>
  <c r="K8" i="57"/>
  <c r="K9" i="57"/>
  <c r="K10" i="57"/>
  <c r="K11" i="57"/>
  <c r="K12" i="57"/>
  <c r="K13" i="57"/>
  <c r="K14" i="57"/>
  <c r="K15" i="57"/>
  <c r="K16" i="57"/>
  <c r="K17" i="57"/>
  <c r="K18" i="57"/>
  <c r="K19" i="57"/>
  <c r="K20" i="57"/>
  <c r="K21" i="57"/>
  <c r="K22" i="57"/>
  <c r="K23" i="57"/>
  <c r="K24" i="57"/>
  <c r="K25" i="57"/>
  <c r="K26" i="57"/>
  <c r="K27" i="57"/>
  <c r="K28" i="57"/>
  <c r="K29" i="57"/>
  <c r="K30" i="57"/>
  <c r="K31" i="57"/>
  <c r="K32" i="57"/>
  <c r="K33" i="57"/>
  <c r="K34" i="57"/>
  <c r="K35" i="57"/>
  <c r="K36" i="57"/>
  <c r="K37" i="57"/>
  <c r="K38" i="57"/>
  <c r="K39" i="57"/>
  <c r="K40" i="57"/>
  <c r="K41" i="57"/>
  <c r="K42" i="57"/>
  <c r="K43" i="57"/>
  <c r="K44" i="57"/>
  <c r="K45" i="57"/>
  <c r="K46" i="57"/>
  <c r="K47" i="57"/>
  <c r="K48" i="57"/>
  <c r="K49" i="57"/>
  <c r="K50" i="57"/>
  <c r="K51" i="57"/>
  <c r="K52" i="57"/>
  <c r="K53" i="57"/>
  <c r="K54" i="57"/>
  <c r="K55" i="57"/>
  <c r="K56" i="57"/>
  <c r="K57" i="57"/>
  <c r="K58" i="57"/>
  <c r="K59" i="57"/>
  <c r="K60" i="57"/>
  <c r="K61" i="57"/>
  <c r="K62" i="57"/>
  <c r="K63" i="57"/>
  <c r="K64" i="57"/>
  <c r="K65" i="57"/>
  <c r="K66" i="57"/>
  <c r="K67" i="57"/>
  <c r="K68" i="57"/>
  <c r="K69" i="57"/>
  <c r="K70" i="57"/>
  <c r="K2" i="57"/>
  <c r="AS21" i="30" l="1" a="1"/>
  <c r="AS21" i="30" s="1"/>
  <c r="AR22" i="30"/>
  <c r="AS26" i="30" a="1"/>
  <c r="AS26" i="30" s="1"/>
  <c r="AR19" i="30"/>
  <c r="AR26" i="30"/>
  <c r="AR20" i="30"/>
  <c r="AS25" i="30" a="1"/>
  <c r="AS25" i="30" s="1"/>
  <c r="AR27" i="30"/>
  <c r="AR25" i="30"/>
  <c r="AS27" i="30" a="1"/>
  <c r="AS27" i="30" s="1"/>
  <c r="AS24" i="30" a="1"/>
  <c r="AS24" i="30" s="1"/>
  <c r="AR24" i="30"/>
  <c r="AS23" i="30" a="1"/>
  <c r="AS23" i="30" s="1"/>
  <c r="AR23" i="30"/>
  <c r="AS28" i="30" a="1"/>
  <c r="AS28" i="30" s="1"/>
  <c r="AS22" i="30" a="1"/>
  <c r="AS22" i="30" s="1"/>
  <c r="AR21" i="30"/>
  <c r="AR28" i="30"/>
  <c r="AS20" i="30" a="1"/>
  <c r="AS20" i="30" s="1"/>
  <c r="J19" i="30" l="1"/>
  <c r="K4" i="56"/>
  <c r="L21" i="30" l="1"/>
  <c r="L22" i="30"/>
  <c r="C93" i="55"/>
  <c r="G93" i="55"/>
  <c r="K93" i="55"/>
  <c r="O93" i="55"/>
  <c r="S93" i="55"/>
  <c r="S63" i="55"/>
  <c r="O63" i="55"/>
  <c r="K63" i="55"/>
  <c r="G63" i="55"/>
  <c r="C63" i="55"/>
  <c r="S33" i="55"/>
  <c r="C3" i="55"/>
  <c r="O33" i="55"/>
  <c r="K33" i="55"/>
  <c r="G33" i="55"/>
  <c r="C33" i="55"/>
  <c r="S3" i="55"/>
  <c r="O3" i="55"/>
  <c r="K3" i="55"/>
  <c r="G3" i="55"/>
  <c r="N3" i="56"/>
  <c r="Z6" i="56" s="1" a="1"/>
  <c r="Z6" i="56" s="1"/>
  <c r="T3" i="56"/>
  <c r="AF6" i="56" s="1" a="1"/>
  <c r="AF6" i="56" s="1"/>
  <c r="S3" i="56"/>
  <c r="AE6" i="56" s="1" a="1"/>
  <c r="AE6" i="56" s="1"/>
  <c r="R3" i="56"/>
  <c r="AD6" i="56" s="1" a="1"/>
  <c r="AD6" i="56" s="1"/>
  <c r="Q3" i="56"/>
  <c r="AC6" i="56" s="1" a="1"/>
  <c r="AC6" i="56" s="1"/>
  <c r="P3" i="56"/>
  <c r="O3" i="56"/>
  <c r="AA6" i="56" s="1" a="1"/>
  <c r="AA6" i="56" s="1"/>
  <c r="M3" i="56"/>
  <c r="Y6" i="56" s="1" a="1"/>
  <c r="Y6" i="56" s="1"/>
  <c r="L3" i="56"/>
  <c r="X6" i="56" s="1" a="1"/>
  <c r="X6" i="56" s="1"/>
  <c r="K3" i="56"/>
  <c r="T2" i="56"/>
  <c r="T6" i="56" s="1" a="1"/>
  <c r="T6" i="56" s="1"/>
  <c r="S2" i="56"/>
  <c r="S6" i="56" s="1" a="1"/>
  <c r="S6" i="56" s="1"/>
  <c r="R2" i="56"/>
  <c r="R6" i="56" s="1" a="1"/>
  <c r="R6" i="56" s="1"/>
  <c r="Q2" i="56"/>
  <c r="Q6" i="56" s="1" a="1"/>
  <c r="Q6" i="56" s="1"/>
  <c r="P2" i="56"/>
  <c r="P6" i="56" s="1" a="1"/>
  <c r="P6" i="56" s="1"/>
  <c r="O2" i="56"/>
  <c r="O6" i="56" s="1" a="1"/>
  <c r="O6" i="56" s="1"/>
  <c r="N2" i="56"/>
  <c r="N6" i="56" s="1" a="1"/>
  <c r="N6" i="56" s="1"/>
  <c r="M2" i="56"/>
  <c r="M6" i="56" s="1" a="1"/>
  <c r="M6" i="56" s="1"/>
  <c r="L2" i="56"/>
  <c r="L6" i="56" s="1" a="1"/>
  <c r="L6" i="56" s="1"/>
  <c r="K2" i="56"/>
  <c r="AK20" i="30"/>
  <c r="AK21" i="30"/>
  <c r="AK22" i="30"/>
  <c r="AK23" i="30"/>
  <c r="AK24" i="30"/>
  <c r="AK25" i="30"/>
  <c r="AK26" i="30"/>
  <c r="AK27" i="30"/>
  <c r="AK28" i="30"/>
  <c r="AK19" i="30"/>
  <c r="AH23" i="30"/>
  <c r="AI23" i="30" s="1"/>
  <c r="AH24" i="30"/>
  <c r="AI24" i="30" s="1"/>
  <c r="AH25" i="30"/>
  <c r="AH26" i="30"/>
  <c r="AI26" i="30" s="1"/>
  <c r="AH27" i="30"/>
  <c r="AH28" i="30"/>
  <c r="AI28" i="30" s="1"/>
  <c r="AH22" i="30"/>
  <c r="AJ22" i="30" s="1"/>
  <c r="AH20" i="30"/>
  <c r="AI20" i="30" s="1"/>
  <c r="AH21" i="30"/>
  <c r="AJ21" i="30" s="1"/>
  <c r="AH19" i="30"/>
  <c r="AJ19" i="30" s="1"/>
  <c r="L23" i="30"/>
  <c r="L24" i="30"/>
  <c r="L25" i="30"/>
  <c r="L26" i="30"/>
  <c r="L27" i="30"/>
  <c r="L28" i="30"/>
  <c r="R95" i="55"/>
  <c r="N95" i="55"/>
  <c r="J95" i="55"/>
  <c r="F95" i="55"/>
  <c r="B95" i="55"/>
  <c r="R65" i="55"/>
  <c r="N65" i="55"/>
  <c r="J65" i="55"/>
  <c r="F65" i="55"/>
  <c r="B65" i="55"/>
  <c r="R35" i="55"/>
  <c r="N35" i="55"/>
  <c r="J35" i="55"/>
  <c r="F35" i="55"/>
  <c r="B35" i="55"/>
  <c r="R5" i="55"/>
  <c r="N5" i="55"/>
  <c r="J5" i="55"/>
  <c r="F5" i="55"/>
  <c r="A5" i="54"/>
  <c r="A6" i="54"/>
  <c r="A7" i="54" s="1"/>
  <c r="A8" i="54"/>
  <c r="A9" i="54" s="1"/>
  <c r="A10" i="54"/>
  <c r="A11" i="54" s="1"/>
  <c r="A12" i="54"/>
  <c r="A13" i="54" s="1"/>
  <c r="A14" i="54"/>
  <c r="A15" i="54" s="1"/>
  <c r="A16" i="54" s="1"/>
  <c r="A17" i="54" s="1"/>
  <c r="A18" i="54" s="1"/>
  <c r="A19" i="54" s="1"/>
  <c r="A20" i="54" s="1"/>
  <c r="A21" i="54" s="1"/>
  <c r="A22" i="54" s="1"/>
  <c r="A23" i="54" s="1"/>
  <c r="A24" i="54" s="1"/>
  <c r="A25" i="54" s="1"/>
  <c r="A26" i="54" s="1"/>
  <c r="A27" i="54" s="1"/>
  <c r="A28" i="54" s="1"/>
  <c r="M5" i="30"/>
  <c r="K52" i="55" a="1"/>
  <c r="O52" i="55" a="1"/>
  <c r="C86" i="55" a="1"/>
  <c r="S77" i="55" a="1"/>
  <c r="G68" i="55" a="1"/>
  <c r="G25" i="55" a="1"/>
  <c r="O94" i="55" a="1"/>
  <c r="K78" i="55" a="1"/>
  <c r="C53" i="55" a="1"/>
  <c r="S25" i="55" a="1"/>
  <c r="G101" i="55" a="1"/>
  <c r="G38" i="55" a="1"/>
  <c r="C34" i="55" a="1"/>
  <c r="K110" i="55" a="1"/>
  <c r="K77" i="55" a="1"/>
  <c r="C80" i="55" a="1"/>
  <c r="C116" i="55" a="1"/>
  <c r="K36" i="55" a="1"/>
  <c r="O115" i="55" a="1"/>
  <c r="K113" i="55" a="1"/>
  <c r="G78" i="55" a="1"/>
  <c r="O35" i="55" a="1"/>
  <c r="S83" i="55" a="1"/>
  <c r="K68" i="55" a="1"/>
  <c r="S11" i="55" a="1"/>
  <c r="O107" i="55" a="1"/>
  <c r="S22" i="55" a="1"/>
  <c r="O56" i="55" a="1"/>
  <c r="C39" i="55" a="1"/>
  <c r="O22" i="55" a="1"/>
  <c r="O112" i="55" a="1"/>
  <c r="K86" i="55" a="1"/>
  <c r="G6" i="55" a="1"/>
  <c r="O20" i="55" a="1"/>
  <c r="C95" i="55" a="1"/>
  <c r="C113" i="55" a="1"/>
  <c r="G22" i="55" a="1"/>
  <c r="K96" i="55" a="1"/>
  <c r="O95" i="55" a="1"/>
  <c r="O108" i="55" a="1"/>
  <c r="S107" i="55" a="1"/>
  <c r="O55" i="55" a="1"/>
  <c r="G113" i="55" a="1"/>
  <c r="G108" i="55" a="1"/>
  <c r="K53" i="55" a="1"/>
  <c r="C64" i="55" a="1"/>
  <c r="K55" i="55" a="1"/>
  <c r="S101" i="55" a="1"/>
  <c r="S36" i="55" a="1"/>
  <c r="S66" i="55" a="1"/>
  <c r="C50" i="55" a="1"/>
  <c r="O47" i="55" a="1"/>
  <c r="C8" i="55" a="1"/>
  <c r="K85" i="55" a="1"/>
  <c r="O96" i="55" a="1"/>
  <c r="K25" i="55" a="1"/>
  <c r="C69" i="55" a="1"/>
  <c r="C77" i="55" a="1"/>
  <c r="C38" i="55" a="1"/>
  <c r="G56" i="55" a="1"/>
  <c r="C108" i="55" a="1"/>
  <c r="C9" i="55" a="1"/>
  <c r="K50" i="55" a="1"/>
  <c r="G116" i="55" a="1"/>
  <c r="C35" i="55" a="1"/>
  <c r="K64" i="55" a="1"/>
  <c r="G4" i="55" a="1"/>
  <c r="K80" i="55" a="1"/>
  <c r="C23" i="55" a="1"/>
  <c r="G110" i="55" a="1"/>
  <c r="S65" i="55" a="1"/>
  <c r="C20" i="55" a="1"/>
  <c r="O11" i="55" a="1"/>
  <c r="O80" i="55" a="1"/>
  <c r="K108" i="55" a="1"/>
  <c r="C115" i="55" a="1"/>
  <c r="G98" i="55" a="1"/>
  <c r="G82" i="55" a="1"/>
  <c r="G95" i="55" a="1"/>
  <c r="C71" i="55" a="1"/>
  <c r="O83" i="55" a="1"/>
  <c r="K41" i="55" a="1"/>
  <c r="G77" i="55" a="1"/>
  <c r="K56" i="55" a="1"/>
  <c r="K69" i="55" a="1"/>
  <c r="O4" i="55" a="1"/>
  <c r="S64" i="55" a="1"/>
  <c r="S20" i="55" a="1"/>
  <c r="O99" i="55" a="1"/>
  <c r="K65" i="55" a="1"/>
  <c r="S82" i="55" a="1"/>
  <c r="G112" i="55" a="1"/>
  <c r="G53" i="55" a="1"/>
  <c r="S86" i="55" a="1"/>
  <c r="O41" i="55" a="1"/>
  <c r="O98" i="55" a="1"/>
  <c r="K8" i="55" a="1"/>
  <c r="S71" i="55" a="1"/>
  <c r="C25" i="55" a="1"/>
  <c r="S98" i="55" a="1"/>
  <c r="K4" i="55" a="1"/>
  <c r="C85" i="55" a="1"/>
  <c r="C47" i="55" a="1"/>
  <c r="O25" i="55" a="1"/>
  <c r="C83" i="55" a="1"/>
  <c r="O116" i="55" a="1"/>
  <c r="C26" i="55" a="1"/>
  <c r="C78" i="55" a="1"/>
  <c r="C41" i="55" a="1"/>
  <c r="C18" i="55" a="1"/>
  <c r="O18" i="55" a="1"/>
  <c r="G17" i="55" a="1"/>
  <c r="C94" i="55" a="1"/>
  <c r="O101" i="55" a="1"/>
  <c r="G8" i="55" a="1"/>
  <c r="S94" i="55" a="1"/>
  <c r="S115" i="55" a="1"/>
  <c r="C48" i="55" a="1"/>
  <c r="G26" i="55" a="1"/>
  <c r="O5" i="55" a="1"/>
  <c r="C4" i="55" a="1"/>
  <c r="C22" i="55" a="1"/>
  <c r="K39" i="55" a="1"/>
  <c r="O110" i="55" a="1"/>
  <c r="K35" i="55" a="1"/>
  <c r="G48" i="55" a="1"/>
  <c r="S5" i="55" a="1"/>
  <c r="C11" i="55" a="1"/>
  <c r="G115" i="55" a="1"/>
  <c r="S80" i="55" a="1"/>
  <c r="G94" i="55" a="1"/>
  <c r="C68" i="55" a="1"/>
  <c r="C65" i="55" a="1"/>
  <c r="K48" i="55" a="1"/>
  <c r="G96" i="55" a="1"/>
  <c r="C36" i="55" a="1"/>
  <c r="O113" i="55" a="1"/>
  <c r="K83" i="55" a="1"/>
  <c r="C66" i="55" a="1"/>
  <c r="C56" i="55" a="1"/>
  <c r="O9" i="55" a="1"/>
  <c r="S112" i="55" a="1"/>
  <c r="S95" i="55" a="1"/>
  <c r="S96" i="55" a="1"/>
  <c r="S9" i="55" a="1"/>
  <c r="G107" i="55" a="1"/>
  <c r="O17" i="55" a="1"/>
  <c r="G11" i="55" a="1"/>
  <c r="G5" i="55" a="1"/>
  <c r="O6" i="55" a="1"/>
  <c r="O8" i="55" a="1"/>
  <c r="C6" i="55" a="1"/>
  <c r="C5" i="55" a="1"/>
  <c r="G18" i="55" a="1"/>
  <c r="K34" i="55" a="1"/>
  <c r="S69" i="55" a="1"/>
  <c r="O26" i="55" a="1"/>
  <c r="G99" i="55" a="1"/>
  <c r="S17" i="55" a="1"/>
  <c r="G9" i="55" a="1"/>
  <c r="K82" i="55" a="1"/>
  <c r="K71" i="55" a="1"/>
  <c r="G23" i="55" a="1"/>
  <c r="C55" i="55" a="1"/>
  <c r="G66" i="55" a="1"/>
  <c r="C17" i="55" a="1"/>
  <c r="C82" i="55" a="1"/>
  <c r="S85" i="55" a="1"/>
  <c r="S68" i="55" a="1"/>
  <c r="K47" i="55" a="1"/>
  <c r="K38" i="55" a="1"/>
  <c r="C107" i="55" a="1"/>
  <c r="C52" i="55" a="1"/>
  <c r="S78" i="55" a="1"/>
  <c r="G20" i="55" a="1"/>
  <c r="K66" i="55" a="1"/>
  <c r="AI6" i="56" l="1" a="1"/>
  <c r="AI6" i="56" s="1"/>
  <c r="AN19" i="30" s="1"/>
  <c r="AS19" i="30" s="1" a="1"/>
  <c r="AS19" i="30" s="1"/>
  <c r="AN6" i="56" a="1"/>
  <c r="AN6" i="56" s="1"/>
  <c r="AN24" i="30" s="1"/>
  <c r="AB6" i="56" a="1"/>
  <c r="AB6" i="56" s="1"/>
  <c r="AJ20" i="30"/>
  <c r="AL20" i="30" s="1"/>
  <c r="AI22" i="30"/>
  <c r="AL22" i="30" s="1"/>
  <c r="AJ24" i="30"/>
  <c r="AL24" i="30" s="1"/>
  <c r="K6" i="56" a="1"/>
  <c r="K6" i="56" s="1"/>
  <c r="AQ6" i="56" a="1"/>
  <c r="AQ6" i="56" s="1"/>
  <c r="AN27" i="30" s="1"/>
  <c r="AR6" i="56" a="1"/>
  <c r="AR6" i="56" s="1"/>
  <c r="AN28" i="30" s="1"/>
  <c r="AL6" i="56" a="1"/>
  <c r="AL6" i="56" s="1"/>
  <c r="AN22" i="30" s="1"/>
  <c r="W6" i="56" a="1"/>
  <c r="W6" i="56" s="1"/>
  <c r="AJ6" i="56" a="1"/>
  <c r="AJ6" i="56" s="1"/>
  <c r="AN20" i="30" s="1"/>
  <c r="AI21" i="30"/>
  <c r="AL21" i="30" s="1"/>
  <c r="AK6" i="56" a="1"/>
  <c r="AK6" i="56" s="1"/>
  <c r="AN21" i="30" s="1"/>
  <c r="AP6" i="56" a="1"/>
  <c r="AP6" i="56" s="1"/>
  <c r="AN26" i="30" s="1"/>
  <c r="AM6" i="56" a="1"/>
  <c r="AM6" i="56" s="1"/>
  <c r="AN23" i="30" s="1"/>
  <c r="AO6" i="56" a="1"/>
  <c r="AO6" i="56" s="1"/>
  <c r="AN25" i="30" s="1"/>
  <c r="AJ26" i="30"/>
  <c r="AL26" i="30" s="1"/>
  <c r="AJ23" i="30"/>
  <c r="AL23" i="30" s="1"/>
  <c r="AJ28" i="30"/>
  <c r="AL28" i="30" s="1"/>
  <c r="AI19" i="30"/>
  <c r="AL19" i="30" s="1"/>
  <c r="G77" i="55"/>
  <c r="C25" i="55"/>
  <c r="C113" i="55"/>
  <c r="S36" i="55"/>
  <c r="C77" i="55"/>
  <c r="O26" i="55"/>
  <c r="K4" i="55"/>
  <c r="O6" i="55"/>
  <c r="G66" i="55"/>
  <c r="K47" i="55"/>
  <c r="O25" i="55"/>
  <c r="O9" i="55"/>
  <c r="O21" i="55" s="1"/>
  <c r="G82" i="55"/>
  <c r="K35" i="55"/>
  <c r="O80" i="55"/>
  <c r="G68" i="55"/>
  <c r="G73" i="55" s="1"/>
  <c r="S5" i="55"/>
  <c r="G8" i="55"/>
  <c r="G13" i="55" s="1"/>
  <c r="C64" i="55"/>
  <c r="G107" i="55"/>
  <c r="K83" i="55"/>
  <c r="O83" i="55"/>
  <c r="C56" i="55"/>
  <c r="O55" i="55"/>
  <c r="O4" i="55"/>
  <c r="G95" i="55"/>
  <c r="G26" i="55"/>
  <c r="C6" i="55"/>
  <c r="K8" i="55"/>
  <c r="K13" i="55" s="1"/>
  <c r="G25" i="55"/>
  <c r="O47" i="55"/>
  <c r="S11" i="55"/>
  <c r="S16" i="55" s="1"/>
  <c r="S19" i="55" s="1"/>
  <c r="S71" i="55"/>
  <c r="S76" i="55" s="1"/>
  <c r="S79" i="55" s="1"/>
  <c r="G9" i="55"/>
  <c r="G21" i="55" s="1"/>
  <c r="G5" i="55"/>
  <c r="K64" i="55"/>
  <c r="C85" i="55"/>
  <c r="O8" i="55"/>
  <c r="O13" i="55" s="1"/>
  <c r="G115" i="55"/>
  <c r="C36" i="55"/>
  <c r="C26" i="55"/>
  <c r="C66" i="55"/>
  <c r="K65" i="55"/>
  <c r="S101" i="55"/>
  <c r="S106" i="55" s="1"/>
  <c r="S109" i="55" s="1"/>
  <c r="C47" i="55"/>
  <c r="S107" i="55"/>
  <c r="S64" i="55"/>
  <c r="S66" i="55"/>
  <c r="K55" i="55"/>
  <c r="C20" i="55"/>
  <c r="S77" i="55"/>
  <c r="K52" i="55"/>
  <c r="O52" i="55"/>
  <c r="O35" i="55"/>
  <c r="C95" i="55"/>
  <c r="C116" i="55"/>
  <c r="O20" i="55"/>
  <c r="G94" i="55"/>
  <c r="C38" i="55"/>
  <c r="C43" i="55" s="1"/>
  <c r="O95" i="55"/>
  <c r="G20" i="55"/>
  <c r="K77" i="55"/>
  <c r="C9" i="55"/>
  <c r="C21" i="55" s="1"/>
  <c r="G113" i="55"/>
  <c r="S9" i="55"/>
  <c r="S21" i="55" s="1"/>
  <c r="S94" i="55"/>
  <c r="C108" i="55"/>
  <c r="G78" i="55"/>
  <c r="O56" i="55"/>
  <c r="G38" i="55"/>
  <c r="G43" i="55" s="1"/>
  <c r="G96" i="55"/>
  <c r="S20" i="55"/>
  <c r="C115" i="55"/>
  <c r="K96" i="55"/>
  <c r="O115" i="55"/>
  <c r="S78" i="55"/>
  <c r="K108" i="55"/>
  <c r="G48" i="55"/>
  <c r="C78" i="55"/>
  <c r="G108" i="55"/>
  <c r="K85" i="55"/>
  <c r="O5" i="55"/>
  <c r="C65" i="55"/>
  <c r="C107" i="55"/>
  <c r="C94" i="55"/>
  <c r="S96" i="55"/>
  <c r="S80" i="55"/>
  <c r="K113" i="55"/>
  <c r="S98" i="55"/>
  <c r="S103" i="55" s="1"/>
  <c r="S17" i="55"/>
  <c r="C35" i="55"/>
  <c r="O110" i="55"/>
  <c r="S25" i="55"/>
  <c r="K25" i="55"/>
  <c r="C34" i="55"/>
  <c r="C48" i="55"/>
  <c r="C55" i="55"/>
  <c r="G53" i="55"/>
  <c r="O17" i="55"/>
  <c r="G56" i="55"/>
  <c r="K110" i="55"/>
  <c r="O98" i="55"/>
  <c r="O103" i="55" s="1"/>
  <c r="O99" i="55"/>
  <c r="O111" i="55" s="1"/>
  <c r="O41" i="55"/>
  <c r="O46" i="55" s="1"/>
  <c r="O49" i="55" s="1"/>
  <c r="S22" i="55"/>
  <c r="S68" i="55"/>
  <c r="S73" i="55" s="1"/>
  <c r="G116" i="55"/>
  <c r="K53" i="55"/>
  <c r="K80" i="55"/>
  <c r="C80" i="55"/>
  <c r="S115" i="55"/>
  <c r="S112" i="55"/>
  <c r="K41" i="55"/>
  <c r="K46" i="55" s="1"/>
  <c r="K49" i="55" s="1"/>
  <c r="S95" i="55"/>
  <c r="C4" i="55"/>
  <c r="K48" i="55"/>
  <c r="K86" i="55"/>
  <c r="C52" i="55"/>
  <c r="C11" i="55"/>
  <c r="C16" i="55" s="1"/>
  <c r="C19" i="55" s="1"/>
  <c r="O101" i="55"/>
  <c r="O106" i="55" s="1"/>
  <c r="O109" i="55" s="1"/>
  <c r="K66" i="55"/>
  <c r="K39" i="55"/>
  <c r="K51" i="55" s="1"/>
  <c r="K36" i="55"/>
  <c r="G98" i="55"/>
  <c r="G103" i="55" s="1"/>
  <c r="C22" i="55"/>
  <c r="O107" i="55"/>
  <c r="O96" i="55"/>
  <c r="C83" i="55"/>
  <c r="O18" i="55"/>
  <c r="G11" i="55"/>
  <c r="G16" i="55" s="1"/>
  <c r="G19" i="55" s="1"/>
  <c r="K38" i="55"/>
  <c r="K43" i="55" s="1"/>
  <c r="G110" i="55"/>
  <c r="O112" i="55"/>
  <c r="C82" i="55"/>
  <c r="C17" i="55"/>
  <c r="S86" i="55"/>
  <c r="K50" i="55"/>
  <c r="S65" i="55"/>
  <c r="S69" i="55"/>
  <c r="S81" i="55" s="1"/>
  <c r="C41" i="55"/>
  <c r="C46" i="55" s="1"/>
  <c r="C49" i="55" s="1"/>
  <c r="K82" i="55"/>
  <c r="G22" i="55"/>
  <c r="C5" i="55"/>
  <c r="K71" i="55"/>
  <c r="K76" i="55" s="1"/>
  <c r="K79" i="55" s="1"/>
  <c r="K78" i="55"/>
  <c r="O22" i="55"/>
  <c r="C69" i="55"/>
  <c r="C81" i="55" s="1"/>
  <c r="G99" i="55"/>
  <c r="G111" i="55" s="1"/>
  <c r="G112" i="55"/>
  <c r="G101" i="55"/>
  <c r="G106" i="55" s="1"/>
  <c r="G109" i="55" s="1"/>
  <c r="C50" i="55"/>
  <c r="C18" i="55"/>
  <c r="S85" i="55"/>
  <c r="C23" i="55"/>
  <c r="C53" i="55"/>
  <c r="G4" i="55"/>
  <c r="C8" i="55"/>
  <c r="C13" i="55" s="1"/>
  <c r="C39" i="55"/>
  <c r="C51" i="55" s="1"/>
  <c r="C71" i="55"/>
  <c r="C76" i="55" s="1"/>
  <c r="C79" i="55" s="1"/>
  <c r="S82" i="55"/>
  <c r="K69" i="55"/>
  <c r="K81" i="55" s="1"/>
  <c r="S83" i="55"/>
  <c r="O113" i="55"/>
  <c r="O108" i="55"/>
  <c r="G18" i="55"/>
  <c r="G17" i="55"/>
  <c r="K68" i="55"/>
  <c r="K73" i="55" s="1"/>
  <c r="K34" i="55"/>
  <c r="K56" i="55"/>
  <c r="O116" i="55"/>
  <c r="G6" i="55"/>
  <c r="C86" i="55"/>
  <c r="G23" i="55"/>
  <c r="O94" i="55"/>
  <c r="C68" i="55"/>
  <c r="C73" i="55" s="1"/>
  <c r="O11" i="55"/>
  <c r="O16" i="55" s="1"/>
  <c r="O19" i="55" s="1"/>
  <c r="AJ27" i="30"/>
  <c r="AI27" i="30"/>
  <c r="AI25" i="30"/>
  <c r="AJ25" i="30"/>
  <c r="K116" i="55" a="1"/>
  <c r="O65" i="55" a="1"/>
  <c r="G55" i="55" a="1"/>
  <c r="O86" i="55" a="1"/>
  <c r="S99" i="55" a="1"/>
  <c r="O38" i="55" a="1"/>
  <c r="S113" i="55" a="1"/>
  <c r="S34" i="55" a="1"/>
  <c r="O82" i="55" a="1"/>
  <c r="S23" i="55" a="1"/>
  <c r="K26" i="55" a="1"/>
  <c r="O85" i="55" a="1"/>
  <c r="O50" i="55" a="1"/>
  <c r="S47" i="55" a="1"/>
  <c r="O53" i="55" a="1"/>
  <c r="C110" i="55" a="1"/>
  <c r="O68" i="55" a="1"/>
  <c r="O78" i="55" a="1"/>
  <c r="G83" i="55" a="1"/>
  <c r="S6" i="55" a="1"/>
  <c r="G86" i="55" a="1"/>
  <c r="S38" i="55" a="1"/>
  <c r="S53" i="55" a="1"/>
  <c r="G69" i="55" a="1"/>
  <c r="K17" i="55" a="1"/>
  <c r="S41" i="55" a="1"/>
  <c r="S56" i="55" a="1"/>
  <c r="S52" i="55" a="1"/>
  <c r="O77" i="55" a="1"/>
  <c r="S55" i="55" a="1"/>
  <c r="S35" i="55" a="1"/>
  <c r="C98" i="55" a="1"/>
  <c r="O64" i="55" a="1"/>
  <c r="O71" i="55" a="1"/>
  <c r="S48" i="55" a="1"/>
  <c r="S8" i="55" a="1"/>
  <c r="K115" i="55" a="1"/>
  <c r="G71" i="55" a="1"/>
  <c r="G41" i="55" a="1"/>
  <c r="C112" i="55" a="1"/>
  <c r="G35" i="55" a="1"/>
  <c r="K20" i="55" a="1"/>
  <c r="O39" i="55" a="1"/>
  <c r="G36" i="55" a="1"/>
  <c r="O66" i="55" a="1"/>
  <c r="K9" i="55" a="1"/>
  <c r="G64" i="55" a="1"/>
  <c r="K95" i="55" a="1"/>
  <c r="G39" i="55" a="1"/>
  <c r="C99" i="55" a="1"/>
  <c r="K107" i="55" a="1"/>
  <c r="G85" i="55" a="1"/>
  <c r="S26" i="55" a="1"/>
  <c r="O23" i="55" a="1"/>
  <c r="K18" i="55" a="1"/>
  <c r="S116" i="55" a="1"/>
  <c r="C101" i="55" a="1"/>
  <c r="K23" i="55" a="1"/>
  <c r="K112" i="55" a="1"/>
  <c r="S108" i="55" a="1"/>
  <c r="G52" i="55" a="1"/>
  <c r="K94" i="55" a="1"/>
  <c r="S50" i="55" a="1"/>
  <c r="S39" i="55" a="1"/>
  <c r="S18" i="55" a="1"/>
  <c r="G47" i="55" a="1"/>
  <c r="K99" i="55" a="1"/>
  <c r="O69" i="55" a="1"/>
  <c r="O36" i="55" a="1"/>
  <c r="S110" i="55" a="1"/>
  <c r="G65" i="55" a="1"/>
  <c r="K5" i="55" a="1"/>
  <c r="K22" i="55" a="1"/>
  <c r="K101" i="55" a="1"/>
  <c r="G50" i="55" a="1"/>
  <c r="K6" i="55" a="1"/>
  <c r="K11" i="55" a="1"/>
  <c r="C96" i="55" a="1"/>
  <c r="G80" i="55" a="1"/>
  <c r="K98" i="55" a="1"/>
  <c r="G34" i="55" a="1"/>
  <c r="S4" i="55" a="1"/>
  <c r="O34" i="55" a="1"/>
  <c r="O48" i="55" a="1"/>
  <c r="AL27" i="30" l="1"/>
  <c r="K17" i="55"/>
  <c r="G64" i="55"/>
  <c r="S48" i="55"/>
  <c r="O50" i="55"/>
  <c r="G39" i="55"/>
  <c r="G51" i="55" s="1"/>
  <c r="O66" i="55"/>
  <c r="K18" i="55"/>
  <c r="S52" i="55"/>
  <c r="K116" i="55"/>
  <c r="K99" i="55"/>
  <c r="K111" i="55" s="1"/>
  <c r="O53" i="55"/>
  <c r="G41" i="55"/>
  <c r="G46" i="55" s="1"/>
  <c r="G49" i="55" s="1"/>
  <c r="S35" i="55"/>
  <c r="O82" i="55"/>
  <c r="K26" i="55"/>
  <c r="G85" i="55"/>
  <c r="O77" i="55"/>
  <c r="S39" i="55"/>
  <c r="S51" i="55" s="1"/>
  <c r="G50" i="55"/>
  <c r="G65" i="55"/>
  <c r="K101" i="55"/>
  <c r="K106" i="55" s="1"/>
  <c r="K109" i="55" s="1"/>
  <c r="K107" i="55"/>
  <c r="K94" i="55"/>
  <c r="O34" i="55"/>
  <c r="G52" i="55"/>
  <c r="O78" i="55"/>
  <c r="K23" i="55"/>
  <c r="G86" i="55"/>
  <c r="K98" i="55"/>
  <c r="K103" i="55" s="1"/>
  <c r="C101" i="55"/>
  <c r="C106" i="55" s="1"/>
  <c r="C109" i="55" s="1"/>
  <c r="O39" i="55"/>
  <c r="O51" i="55" s="1"/>
  <c r="G47" i="55"/>
  <c r="O69" i="55"/>
  <c r="O81" i="55" s="1"/>
  <c r="K20" i="55"/>
  <c r="S110" i="55"/>
  <c r="K115" i="55"/>
  <c r="S26" i="55"/>
  <c r="C110" i="55"/>
  <c r="S47" i="55"/>
  <c r="G36" i="55"/>
  <c r="O71" i="55"/>
  <c r="O76" i="55" s="1"/>
  <c r="O79" i="55" s="1"/>
  <c r="G83" i="55"/>
  <c r="S50" i="55"/>
  <c r="G34" i="55"/>
  <c r="S34" i="55"/>
  <c r="O86" i="55"/>
  <c r="S41" i="55"/>
  <c r="S46" i="55" s="1"/>
  <c r="S49" i="55" s="1"/>
  <c r="O64" i="55"/>
  <c r="O68" i="55"/>
  <c r="O73" i="55" s="1"/>
  <c r="O38" i="55"/>
  <c r="O43" i="55" s="1"/>
  <c r="C99" i="55"/>
  <c r="C111" i="55" s="1"/>
  <c r="K5" i="55"/>
  <c r="K11" i="55"/>
  <c r="K16" i="55" s="1"/>
  <c r="K19" i="55" s="1"/>
  <c r="K95" i="55"/>
  <c r="C98" i="55"/>
  <c r="C103" i="55" s="1"/>
  <c r="C96" i="55"/>
  <c r="K22" i="55"/>
  <c r="S53" i="55"/>
  <c r="C112" i="55"/>
  <c r="K112" i="55"/>
  <c r="S8" i="55"/>
  <c r="S13" i="55" s="1"/>
  <c r="S23" i="55"/>
  <c r="S18" i="55"/>
  <c r="O36" i="55"/>
  <c r="G55" i="55"/>
  <c r="O65" i="55"/>
  <c r="K6" i="55"/>
  <c r="G80" i="55"/>
  <c r="S55" i="55"/>
  <c r="S108" i="55"/>
  <c r="S116" i="55"/>
  <c r="S99" i="55"/>
  <c r="S111" i="55" s="1"/>
  <c r="S56" i="55"/>
  <c r="S4" i="55"/>
  <c r="G71" i="55"/>
  <c r="G76" i="55" s="1"/>
  <c r="G79" i="55" s="1"/>
  <c r="O23" i="55"/>
  <c r="S6" i="55"/>
  <c r="S113" i="55"/>
  <c r="O48" i="55"/>
  <c r="G35" i="55"/>
  <c r="O85" i="55"/>
  <c r="K9" i="55"/>
  <c r="K21" i="55" s="1"/>
  <c r="G69" i="55"/>
  <c r="G81" i="55" s="1"/>
  <c r="S38" i="55"/>
  <c r="S43" i="55" s="1"/>
  <c r="AL25"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2" authorId="0" shapeId="0" xr:uid="{51FD0A0F-B148-4CEE-927A-522B5ACF529E}">
      <text>
        <r>
          <rPr>
            <b/>
            <sz val="9"/>
            <color indexed="81"/>
            <rFont val="Tahoma"/>
            <family val="2"/>
          </rPr>
          <t>Study Phase - Analysis of measures at feasibility study stage to determine energy and cost impacts.
Rebate Application - Selected measures are submitted for rebates, prior to implementation.
As-built - Implemented measures are presented for validation.</t>
        </r>
      </text>
    </comment>
    <comment ref="F16" authorId="0" shapeId="0" xr:uid="{F0C1028A-5637-42A2-BE3B-3394D1D0C4A2}">
      <text>
        <r>
          <rPr>
            <b/>
            <sz val="9"/>
            <color indexed="81"/>
            <rFont val="Tahoma"/>
            <family val="2"/>
          </rPr>
          <t xml:space="preserve">Electrical service upgrade cost to support all measures recommended or selected for implementation. Cost must be provided when applying for electrical capacity rebates with accuracy of +/-30%.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tc={A98ED370-C455-4B90-9296-D75E97DD75E2}</author>
    <author>tc={FB2C46EC-419A-41A9-A821-03829F7970FB}</author>
    <author>tc={4FB13A6A-A8AD-42F3-BEE7-ABA59335AD4C}</author>
  </authors>
  <commentList>
    <comment ref="J6" authorId="0" shapeId="0" xr:uid="{A98ED370-C455-4B90-9296-D75E97DD75E2}">
      <text>
        <t xml:space="preserve">[Threaded comment]
Your version of Excel allows you to read this threaded comment; however, any edits to it will get removed if the file is opened in a newer version of Excel. Learn more: https://go.microsoft.com/fwlink/?linkid=870924
Comment:
    This is reference for Dynamic list used in dropdown list in Tab "1-Proposed Measures" Tab Column e17-e37
</t>
      </text>
    </comment>
    <comment ref="V6" authorId="1" shapeId="0" xr:uid="{FB2C46EC-419A-41A9-A821-03829F7970FB}">
      <text>
        <t>[Threaded comment]
Your version of Excel allows you to read this threaded comment; however, any edits to it will get removed if the file is opened in a newer version of Excel. Learn more: https://go.microsoft.com/fwlink/?linkid=870924
Comment:
    This is reference for Dynamic list used in dropdown list in Tab "1-Proposed Measures" Column F17-F37</t>
      </text>
    </comment>
    <comment ref="AH6" authorId="2" shapeId="0" xr:uid="{4FB13A6A-A8AD-42F3-BEE7-ABA59335AD4C}">
      <text>
        <t>[Threaded comment]
Your version of Excel allows you to read this threaded comment; however, any edits to it will get removed if the file is opened in a newer version of Excel. Learn more: https://go.microsoft.com/fwlink/?linkid=870924
Comment:
    This is reference for Dynamic list used in dropdown list in Tab "1-Proposed Measures" Column F17-F37</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<sst xmlns="http://schemas.openxmlformats.org/spreadsheetml/2006/main" count="1747" uniqueCount="455">
  <si>
    <t>Revision Number</t>
  </si>
  <si>
    <t>Date</t>
  </si>
  <si>
    <t>Revision Type</t>
  </si>
  <si>
    <t>Items Changed</t>
  </si>
  <si>
    <t>V1.0</t>
  </si>
  <si>
    <t>First DRAFT</t>
  </si>
  <si>
    <t>1. Customer and Project Details</t>
  </si>
  <si>
    <t>Version:</t>
  </si>
  <si>
    <t>Date:</t>
  </si>
  <si>
    <t xml:space="preserve">Organization Name : </t>
  </si>
  <si>
    <t>Prime Contact:</t>
  </si>
  <si>
    <t>Consultant Name:</t>
  </si>
  <si>
    <t>Consultant Contact:</t>
  </si>
  <si>
    <t>Consultant email:</t>
  </si>
  <si>
    <t xml:space="preserve">Project Title : </t>
  </si>
  <si>
    <t>Industrial</t>
  </si>
  <si>
    <t xml:space="preserve">Note: Saving are positive values (+) and incremental are negative (-) </t>
  </si>
  <si>
    <t xml:space="preserve">Note: Table B for Demand Response/Flexibility measures- Energy Storage Systems (ESS) only </t>
  </si>
  <si>
    <t xml:space="preserve">Note: Table D for Demand Response/Flexibility measures including Energy Storage Systems only </t>
  </si>
  <si>
    <t>Table A: Energy and GHG Emissions Impact</t>
  </si>
  <si>
    <t>Table B: Energy and Capacity Impact</t>
  </si>
  <si>
    <t xml:space="preserve">Table D: Energy Storage Incentive Estimation </t>
  </si>
  <si>
    <t>#</t>
  </si>
  <si>
    <t>Initiative
Type</t>
  </si>
  <si>
    <t xml:space="preserve">End Use </t>
  </si>
  <si>
    <t>Project Description</t>
  </si>
  <si>
    <t>Measure Life (years)</t>
  </si>
  <si>
    <t>Expected in-Service Date</t>
  </si>
  <si>
    <t xml:space="preserve">Fuel type Displaced </t>
  </si>
  <si>
    <t>Fuel Consumption
(GJ / year)</t>
  </si>
  <si>
    <t>GHG Emissions (tCO2e / year)</t>
  </si>
  <si>
    <t>Annual Peak Demand (kW)</t>
  </si>
  <si>
    <t>Monthly Average Demand (kW)</t>
  </si>
  <si>
    <t>BCH Peak Demand  (kW)
(Dec 1 to Mar 1 - 5-9 PM)</t>
  </si>
  <si>
    <t>Electrical Energy Consumption (kWh/y)</t>
  </si>
  <si>
    <t>Available Capacity
(kW)</t>
  </si>
  <si>
    <t>Available Energy 
 (kWh)</t>
  </si>
  <si>
    <t>Customer Reserve (%)</t>
  </si>
  <si>
    <t xml:space="preserve"> Nominated Capacity (kW)</t>
  </si>
  <si>
    <t>Nominated Energy (kWh)</t>
  </si>
  <si>
    <t>Compliance with  requirements in the ESS Technical Guideline
(Yes/NO)</t>
  </si>
  <si>
    <t>Project Capital Cost ($)</t>
  </si>
  <si>
    <t>Project Incremental Cost ($)</t>
  </si>
  <si>
    <t>O&amp;M Cost
Excluding Energy
($)</t>
  </si>
  <si>
    <t>Customer Interconnection Cost ($)</t>
  </si>
  <si>
    <t>Incentive Rate
($/kW) or ($/kWh)</t>
  </si>
  <si>
    <t>a: Incentive based on Nominated Energy 
($)</t>
  </si>
  <si>
    <t>b: Incentive based on Nominated capacity
($)</t>
  </si>
  <si>
    <t>c: Incentive cap on 80% project cost
($)</t>
  </si>
  <si>
    <t>Estimated Incentive
(Min a,b,c)</t>
  </si>
  <si>
    <t>Energy Study Review</t>
  </si>
  <si>
    <t xml:space="preserve">Consultant to use this column to provide response to review comments </t>
  </si>
  <si>
    <t>day-month-year</t>
  </si>
  <si>
    <t>Comment #</t>
  </si>
  <si>
    <t>Sheet Name</t>
  </si>
  <si>
    <t>Cell Reference</t>
  </si>
  <si>
    <t>FIRST Review - by 
NAME
EMAIL
TEL</t>
  </si>
  <si>
    <r>
      <t xml:space="preserve">RESPONSE to </t>
    </r>
    <r>
      <rPr>
        <b/>
        <u/>
        <sz val="10"/>
        <color theme="0"/>
        <rFont val="Arial"/>
        <family val="2"/>
      </rPr>
      <t>First</t>
    </r>
    <r>
      <rPr>
        <b/>
        <sz val="10"/>
        <color theme="0"/>
        <rFont val="Arial"/>
        <family val="2"/>
      </rPr>
      <t xml:space="preserve"> Review - by 
NAME
EMAIL
TEL</t>
    </r>
  </si>
  <si>
    <t>Sector</t>
  </si>
  <si>
    <t>Initiative Type</t>
  </si>
  <si>
    <t>End Use</t>
  </si>
  <si>
    <t>Energy Management Solutions (EMS) Name</t>
  </si>
  <si>
    <t>Persistence (yrs)</t>
  </si>
  <si>
    <t>Notes</t>
  </si>
  <si>
    <t>EMS#</t>
  </si>
  <si>
    <t>DSM type</t>
  </si>
  <si>
    <t>Project type</t>
  </si>
  <si>
    <t>Fuel type displaced</t>
  </si>
  <si>
    <t>Commercial</t>
  </si>
  <si>
    <t>Energy Efficiency (EE)</t>
  </si>
  <si>
    <t>Building Envelope</t>
  </si>
  <si>
    <t>High Efficiency Glazing</t>
  </si>
  <si>
    <t>Retrofit</t>
  </si>
  <si>
    <t>NA</t>
  </si>
  <si>
    <t>Parkade ceiling insulation</t>
  </si>
  <si>
    <t>Low Carbon Electrification (LCE)</t>
  </si>
  <si>
    <t>Expansion</t>
  </si>
  <si>
    <t>Natural Gas</t>
  </si>
  <si>
    <t>Roof Insulation Increase</t>
  </si>
  <si>
    <t>Load Displacement (LD)</t>
  </si>
  <si>
    <t>New</t>
  </si>
  <si>
    <t>Propane</t>
  </si>
  <si>
    <t>Shading (concrete)</t>
  </si>
  <si>
    <t>End Use Dynamic List</t>
  </si>
  <si>
    <t>DSM Measure Dynamic List</t>
  </si>
  <si>
    <t>Demand Response (DR)</t>
  </si>
  <si>
    <t>Light Fuel Oil</t>
  </si>
  <si>
    <t>Shading (motorized)</t>
  </si>
  <si>
    <t>Heavy Fuel Oil</t>
  </si>
  <si>
    <t>Wall Insulation Increase</t>
  </si>
  <si>
    <t>Kerosene</t>
  </si>
  <si>
    <t>Diesel Fuel</t>
  </si>
  <si>
    <t>Marine Diesel</t>
  </si>
  <si>
    <t>Gasoline</t>
  </si>
  <si>
    <t>Wood Fuel - Industrial (50% moisture)</t>
  </si>
  <si>
    <t>Wood Fuel - Residential (0% moisture)</t>
  </si>
  <si>
    <t>Ethanol (E100)</t>
  </si>
  <si>
    <t>Operational and procedural measures supported by a formal sustainment plan to maintain savings (e.g.: Energy Manager)</t>
  </si>
  <si>
    <t>Biodiesel (B100)</t>
  </si>
  <si>
    <t>Process control affecting operating time by using secured (locked) hardwired devices/ PLCs</t>
  </si>
  <si>
    <t>Renewable Natural Gas</t>
  </si>
  <si>
    <t>Turbo fuel</t>
  </si>
  <si>
    <t>Other</t>
  </si>
  <si>
    <t>Domestic  Hot Water</t>
  </si>
  <si>
    <t>Adjustable Speed Drive with a programmed set point or controlled by a feedback signal from a process variable (not operator adjustable) - Pumps</t>
  </si>
  <si>
    <t>Commercial operational and procedural measures including: Control resets and rescheduling; Heating, cooling, hot water, air handling, and refrigeration systems optimization; Fan motor and pump rescheduling; Unoccupied setback; System lockout .</t>
  </si>
  <si>
    <t>Domestic hot water boiler upgrade; Efficient boiler</t>
  </si>
  <si>
    <t>Domestic hot water distribution system retrofit (piping insulation)</t>
  </si>
  <si>
    <t>Domestic hot water recirculation pump demand control</t>
  </si>
  <si>
    <t>Electronically commutated motor pumps</t>
  </si>
  <si>
    <t>Heat recovery for domestic hot water pre-heat</t>
  </si>
  <si>
    <t>Low Flow Fixtures</t>
  </si>
  <si>
    <t>Water heater controls</t>
  </si>
  <si>
    <t>Heat Pump Hot Water Heater</t>
  </si>
  <si>
    <t xml:space="preserve">LCE - Domestic Hot Water </t>
  </si>
  <si>
    <t>Air-to-Water CO2 Heat Pump Water Heater</t>
  </si>
  <si>
    <t>Air-to-Water Heat Pump (central plant)</t>
  </si>
  <si>
    <t>Air-to-Water Heat Pump Water Heater</t>
  </si>
  <si>
    <t>Electric Boiler</t>
  </si>
  <si>
    <t>Electric Water Heater</t>
  </si>
  <si>
    <t>Ground Source Heat Pump</t>
  </si>
  <si>
    <t>Heat Recovery Chiller</t>
  </si>
  <si>
    <t>Sewage Heat Recovery Heat Pump</t>
  </si>
  <si>
    <t>Water-to-Water Heat Pump</t>
  </si>
  <si>
    <t>Impeller trim</t>
  </si>
  <si>
    <t>Operational and Procedural Measures (including: equipment shut down when not in use, set point adjustment, maintenance and tuning for improved performance) Not Supported by a Formal Sustainment Plan</t>
  </si>
  <si>
    <t xml:space="preserve">Food Preparation </t>
  </si>
  <si>
    <t>Efficient  door type dishwashing</t>
  </si>
  <si>
    <t>Efficient conveyor dishwasher</t>
  </si>
  <si>
    <t>Efficient food preparation equipment</t>
  </si>
  <si>
    <t>Insulated Hot Food Holding Cabinet</t>
  </si>
  <si>
    <t xml:space="preserve">LCE - Food Preparation </t>
  </si>
  <si>
    <t>Electrify Food Preparation Equipment</t>
  </si>
  <si>
    <t>HVAC</t>
  </si>
  <si>
    <t xml:space="preserve">Adjustable Speed Drive with a programmed set point or controlled by a feedback signal from a process variable (not operator adjustable) </t>
  </si>
  <si>
    <t>Advanced Rooftop Unit Controls</t>
  </si>
  <si>
    <t>Air distribution retrofit (ductwork)</t>
  </si>
  <si>
    <t>Building Controls</t>
  </si>
  <si>
    <t>CO based parkade ventilation control</t>
  </si>
  <si>
    <t>CO2 based demand control ventilation</t>
  </si>
  <si>
    <t>Cooling equipment upgrades including high efficiency air conditioners</t>
  </si>
  <si>
    <t>Cooling tower / evaporating condenser</t>
  </si>
  <si>
    <t>Fan and pump upgrade</t>
  </si>
  <si>
    <t>Free cooling retrofit / airside economizer / water side economizer</t>
  </si>
  <si>
    <t>Heat recovery upgrade/ retrofit</t>
  </si>
  <si>
    <t>Heating equipment upgrade including heat pumps and packaged HVAC</t>
  </si>
  <si>
    <t>Heating or cooling control upgrade</t>
  </si>
  <si>
    <t>High Efficiency Boiler</t>
  </si>
  <si>
    <t>High efficiency chiller, chiller/ cooler upgrade</t>
  </si>
  <si>
    <t>HVAC time clock control</t>
  </si>
  <si>
    <t>Induction motor ≤ 50 hp, Efficiency increase beyond Premium</t>
  </si>
  <si>
    <t>Induction motor up to 500 hp in New Construction, Efficiency increase beyond Premium</t>
  </si>
  <si>
    <t>Induction motor, 51 – 500 hp, Replacement with Premium Efficiency motor instead of rewinding (per repair/ replace policy)</t>
  </si>
  <si>
    <t>Natural Ventilation</t>
  </si>
  <si>
    <t>Occupancy and temperature sensor</t>
  </si>
  <si>
    <t>Programmable/ Smart Thermostat</t>
  </si>
  <si>
    <t>Renewable Energy (solar thermal)</t>
  </si>
  <si>
    <t>Ventilation control upgrade</t>
  </si>
  <si>
    <t>Water distribution piping retrofit</t>
  </si>
  <si>
    <t>LCE - HVAC</t>
  </si>
  <si>
    <t>Air Source VRF Distributed Heat Pumps</t>
  </si>
  <si>
    <t>Air Source VRF Distributed Heat Pumps with High-efficiency (&gt;75%) HRV</t>
  </si>
  <si>
    <t>Air-to-Air Heat Pump (ductless or minisplit)</t>
  </si>
  <si>
    <t>Air-to-Air Heat Pump (ductless or mini-split) with High-efficiency (&gt;75%) HRV</t>
  </si>
  <si>
    <t>Air-to-Water Heat Pump</t>
  </si>
  <si>
    <t>Exhaust Air Heat Recovery Heat Pump</t>
  </si>
  <si>
    <t>High-efficiency (&gt;75%) HRV</t>
  </si>
  <si>
    <t>Rooftop Air-to-Air Heat Pump</t>
  </si>
  <si>
    <t>Rooftop Air-to-Air Heat Pump Make Up Air Unit with Electric Backup</t>
  </si>
  <si>
    <t>Rooftop Air-to-Air Heat Pump Make Up Air Unit with Gas Backup</t>
  </si>
  <si>
    <t>Rooftop Air-to-Air Heat Pump Mixed Air Unit with Electric Backup</t>
  </si>
  <si>
    <t>Rooftop Air-to-Air Heat Pump Mixed Air Unit with Gas Backup</t>
  </si>
  <si>
    <t>Rooftop Air-to-Air Heat Pump Mixed Air Unit with Gas Backup and High-efficiency (&gt;75%) HRV</t>
  </si>
  <si>
    <t>Rooftop Air-to-Water Heat Pump</t>
  </si>
  <si>
    <t>Water Source VRF Distributed Heat Pumps</t>
  </si>
  <si>
    <t>Operational and Procedural Measures Supported by a Formal Sustainment Plan to Maintain Savings</t>
  </si>
  <si>
    <t xml:space="preserve">Coil Cleaning </t>
  </si>
  <si>
    <t>New Measure, Awaiting approval. Not in xRM</t>
  </si>
  <si>
    <t>LCE - Electricity Supply</t>
  </si>
  <si>
    <t>Connection to BC Hydro Grid via T/D Line</t>
  </si>
  <si>
    <t>LCE - Transportation</t>
  </si>
  <si>
    <t>Electric Vehicle Supply Equipment – DC Fast Charging</t>
  </si>
  <si>
    <t>Electric Vehicle Supply Equipment – Level 2</t>
  </si>
  <si>
    <t>Boiler/ Steam Turbo-Generator</t>
  </si>
  <si>
    <t>Combined Heat and Power</t>
  </si>
  <si>
    <t>Organic Rankine Cycle</t>
  </si>
  <si>
    <t>Load Displacement - Geothermal</t>
  </si>
  <si>
    <t>Load Displacement - Solar</t>
  </si>
  <si>
    <t>Solar Panel PV</t>
  </si>
  <si>
    <t>Solar Panel Thermal</t>
  </si>
  <si>
    <t>New transformers, 15 to 7500kVA, dry or liquid filled</t>
  </si>
  <si>
    <t>Reduced standby losses for plug load</t>
  </si>
  <si>
    <t xml:space="preserve">Consolidation/Removal of IT Legacy Equipment </t>
  </si>
  <si>
    <t xml:space="preserve">New added to XRM. </t>
  </si>
  <si>
    <t>LCE - Process</t>
  </si>
  <si>
    <t xml:space="preserve">Commercial </t>
  </si>
  <si>
    <t>Pumps</t>
  </si>
  <si>
    <t>Operational and procedural measures (including equipment shut down when not in use, set point adjustment, maintenance and tuning for improved performance) not supported by a formal sustainment plan</t>
  </si>
  <si>
    <t>Refrigeration</t>
  </si>
  <si>
    <t>Anti-sweat heater humidistat control</t>
  </si>
  <si>
    <t>Refrigerator display case with doors, low/medium temp</t>
  </si>
  <si>
    <t>Refrigerators</t>
  </si>
  <si>
    <t xml:space="preserve">LCE - Swimming Pool Water Heating </t>
  </si>
  <si>
    <t>PROCESS Air-to-Water Heat Pump</t>
  </si>
  <si>
    <t>PROCESS Electric Boiler</t>
  </si>
  <si>
    <t>PROCESS Heat Recovery Chiller</t>
  </si>
  <si>
    <t>PROCESS Rooftop Air-to-Water Heat Pump</t>
  </si>
  <si>
    <t>PROCESS Water-to-Water Heat Pump</t>
  </si>
  <si>
    <t>Energy Storage</t>
  </si>
  <si>
    <t>Battery Energy Storage System</t>
  </si>
  <si>
    <t>New , to be added to XRM</t>
  </si>
  <si>
    <t>Thermal Storage</t>
  </si>
  <si>
    <t>New , to be added to XRM. To confirm Persistence</t>
  </si>
  <si>
    <t>Not in XRM, but it is good to have in the workbook in case customer could not find their project on the list</t>
  </si>
  <si>
    <t>PROPOSED ECM #1</t>
  </si>
  <si>
    <t>PROPOSED ECM #2</t>
  </si>
  <si>
    <t>PROPOSED ECM #3</t>
  </si>
  <si>
    <t>PROPOSED ECM #4</t>
  </si>
  <si>
    <t>PROPOSED ECM #5</t>
  </si>
  <si>
    <t>ECM # in study report</t>
  </si>
  <si>
    <t>ECM Name/Description in study report</t>
  </si>
  <si>
    <t>Potential ECM</t>
  </si>
  <si>
    <t xml:space="preserve">Other ECM Type (Specify)  </t>
  </si>
  <si>
    <t>Proposed energy savings potential kWh/yr (Consultant)</t>
  </si>
  <si>
    <t>Proposed Non-electrical benefits (Gas in GJ)</t>
  </si>
  <si>
    <t>Proposed Non-electrical benefits (Other)</t>
  </si>
  <si>
    <t>Proposed demand savings potential kW</t>
  </si>
  <si>
    <t>Proposed Non-electrical benefits ($)</t>
  </si>
  <si>
    <t>No field in FS</t>
  </si>
  <si>
    <t>Reviewed Energy Savings Potential  (kWh/yr)</t>
  </si>
  <si>
    <t>Demand Reduction kVa</t>
  </si>
  <si>
    <t>Assumptions made/Reasons for Changes in savings</t>
  </si>
  <si>
    <t>Reviewed demand savings kW</t>
  </si>
  <si>
    <t>BCH System Peak Reduction kW</t>
  </si>
  <si>
    <t>Fuel Type Displaced</t>
  </si>
  <si>
    <t>Reviewed Average Annual Peak Demand Increase (kW)</t>
  </si>
  <si>
    <t>Reviewed Incremental GHG Reduction (Tonne CO2e/yr)</t>
  </si>
  <si>
    <t>Fuel Qty Displaced</t>
  </si>
  <si>
    <t>BCH System Peak Increase (kW)</t>
  </si>
  <si>
    <t>Estimated implementation cost ($)</t>
  </si>
  <si>
    <t>Proposed energy cost savings ($)</t>
  </si>
  <si>
    <t>Estimated incremental cost ($)</t>
  </si>
  <si>
    <t>Incremental Customer O&amp;M Costs ($)</t>
  </si>
  <si>
    <t>Reviewed Project Incremental O&amp;M Cost/Savings ($)</t>
  </si>
  <si>
    <t>Accepted for new Initiative</t>
  </si>
  <si>
    <t>PROPOSED ECM #6</t>
  </si>
  <si>
    <t>PROPOSED ECM #7</t>
  </si>
  <si>
    <t>PROPOSED ECM #8</t>
  </si>
  <si>
    <t>PROPOSED ECM #9</t>
  </si>
  <si>
    <t>PROPOSED ECM #10</t>
  </si>
  <si>
    <t>PROPOSED ECM #11</t>
  </si>
  <si>
    <t>PROPOSED ECM #12</t>
  </si>
  <si>
    <t>PROPOSED ECM #13</t>
  </si>
  <si>
    <t>PROPOSED ECM #14</t>
  </si>
  <si>
    <t>PROPOSED ECM #15</t>
  </si>
  <si>
    <t>PROPOSED ECM #16</t>
  </si>
  <si>
    <t>PROPOSED ECM #17</t>
  </si>
  <si>
    <t>PROPOSED ECM #18</t>
  </si>
  <si>
    <t>PROPOSED ECM #19</t>
  </si>
  <si>
    <t>PROPOSED ECM #20</t>
  </si>
  <si>
    <t>BC Hydro Rebate</t>
  </si>
  <si>
    <t>BC Hydro Pu</t>
  </si>
  <si>
    <t>per square feet</t>
  </si>
  <si>
    <t>per kW</t>
  </si>
  <si>
    <t>or 2000 per unit for all-in-one</t>
  </si>
  <si>
    <t>Within this category there are many different types of HPs each with a different funding level.</t>
  </si>
  <si>
    <t>Commercial Kitchen</t>
  </si>
  <si>
    <t>ENERGY STAR Electric Convection Oven (Full)</t>
  </si>
  <si>
    <t>per oven</t>
  </si>
  <si>
    <t>From Previous Rebate Calculator</t>
  </si>
  <si>
    <t>ENERGY STAR Electric Convection Oven (Half)</t>
  </si>
  <si>
    <t>ENERGY STAR Electric Griddle</t>
  </si>
  <si>
    <t>per griddle</t>
  </si>
  <si>
    <t>ENERGY STAR Electric Hot Food Holding Cabinet, 368 to 793 L (13 to 28 ft3)</t>
  </si>
  <si>
    <t>per holding cabinet</t>
  </si>
  <si>
    <t>ENERGY STAR Electric Hot Food Holding Cabinet, Greater than 793 L (Greater than 28 ft3)</t>
  </si>
  <si>
    <t>ENERGY STAR Electric Hot Food Holding Cabinet, Less than 368 L (Less than 13 ft3)</t>
  </si>
  <si>
    <t>ENERGY STAR Electric Steam Cooker - 3 pan</t>
  </si>
  <si>
    <t>per steam cooker</t>
  </si>
  <si>
    <t>ENERGY STAR Electric Steam Cooker - 4 pan</t>
  </si>
  <si>
    <t>ENERGY STAR Electric Steam Cooker - 5 pan</t>
  </si>
  <si>
    <t>ENERGY STAR Electric Steam Cooker - 6 pan</t>
  </si>
  <si>
    <t>ENERGY STAR Electrically-Heated Dishwasher (Single Tank Conveyor, High Temperature)</t>
  </si>
  <si>
    <t>per dishwasher</t>
  </si>
  <si>
    <t>ENERGY STAR Electrically-Heated Dishwasher (Single Tank Door, High Temperature)</t>
  </si>
  <si>
    <t>ENERGY STAR Electrically-Heated Dishwasher (Single Tank Door, Low Temperature)</t>
  </si>
  <si>
    <t>ENERGY STAR Electrically-Heated Dishwasher, Under Counter (High Temperature)</t>
  </si>
  <si>
    <t>ENERGY STAR Large Vat Fryer</t>
  </si>
  <si>
    <t>per fryer</t>
  </si>
  <si>
    <t>ENERGY STAR Standard Size Fryer</t>
  </si>
  <si>
    <t>DHW</t>
  </si>
  <si>
    <t>Central DHW Air-to-Water CO2 HP Water Heater</t>
  </si>
  <si>
    <t>suggest revision based on capacity, previous SHRSP was based on quantity however units come in different sizes which isn't applicable for central systems.</t>
  </si>
  <si>
    <t>In suite DHW All-in-one Air HP (supplemental elec)</t>
  </si>
  <si>
    <t>per unit</t>
  </si>
  <si>
    <t xml:space="preserve">From SHRSP </t>
  </si>
  <si>
    <t>adopted from SHRSP</t>
  </si>
  <si>
    <t>In suite DHW All-in-one Air HP (supplemental gas)</t>
  </si>
  <si>
    <t>Central DHW Electric Water Heater</t>
  </si>
  <si>
    <t>place holder value</t>
  </si>
  <si>
    <t>In suite DHW Electric Water Heater</t>
  </si>
  <si>
    <t>Envelope</t>
  </si>
  <si>
    <t>Roof/Attic Insulation</t>
  </si>
  <si>
    <t>adopted from SHRSP, should be adjusted</t>
  </si>
  <si>
    <t>Wall Insulation</t>
  </si>
  <si>
    <t>Windows</t>
  </si>
  <si>
    <t>In suite Cold Climate HP</t>
  </si>
  <si>
    <t>per ton</t>
  </si>
  <si>
    <t>from SHRSP but simplified, remove capacity thresholds</t>
  </si>
  <si>
    <t>Air Source VRF Distrubuted HP</t>
  </si>
  <si>
    <t>In suite HP Packaged Terminal</t>
  </si>
  <si>
    <t>In suite Mini-split HP</t>
  </si>
  <si>
    <t>Central Multi-split HP</t>
  </si>
  <si>
    <t>In suite ERV and HRV</t>
  </si>
  <si>
    <t>Rooftop HP MUA (supplemental elec)</t>
  </si>
  <si>
    <t>Rooftop HP MUA (full HP)</t>
  </si>
  <si>
    <t>new technology</t>
  </si>
  <si>
    <t>Thermostat</t>
  </si>
  <si>
    <t>adopted from SHRSP but simplified</t>
  </si>
  <si>
    <t>Rooftop HP MUA (supplemental gas)</t>
  </si>
  <si>
    <t>Mechanical</t>
  </si>
  <si>
    <t>Variable Speed Drive for Motors, &lt;20 HP</t>
  </si>
  <si>
    <t>per motor hp</t>
  </si>
  <si>
    <t>Variable Speed Drive for Motors, &gt;20 HP</t>
  </si>
  <si>
    <t>Parkade CO - HVAC Controls</t>
  </si>
  <si>
    <t>Anti-Sweat Heater Humidistat Control</t>
  </si>
  <si>
    <t>Refrigerated Display Case Night Cover</t>
  </si>
  <si>
    <t>ENERGY STAR Glass Door Refrigerator, 425 to 850 L (15 to 30 ft3)</t>
  </si>
  <si>
    <t>per refrigerator</t>
  </si>
  <si>
    <t>ENERGY STAR Glass Door Refrigerator, 850 to 1416 L (30 to 50 ft3)</t>
  </si>
  <si>
    <t>ENERGY STAR Glass Door Refrigerator, Greater than 1416 L (Greater than 50 ft3)</t>
  </si>
  <si>
    <t>ENERGY STAR Glass Door Refrigerator, Less than 425 L (Less than 15 ft3)</t>
  </si>
  <si>
    <t>ENERGY STAR Solid Door Refrigerator, 425 to 850 L (15 to 30 ft3)</t>
  </si>
  <si>
    <t>ENERGY STAR Solid Door Refrigerator, 850 to 1416 L (30 to 50 ft3)</t>
  </si>
  <si>
    <t>ENERGY STAR Solid Door Refrigerator, Greater than 1416 L (Greater than 50 ft3)</t>
  </si>
  <si>
    <t xml:space="preserve">ENERGY STAR Solid Door Refrigerator, Less than 425 L (Less than 15 ft3) </t>
  </si>
  <si>
    <t>Display Case with Doors to Replace Open Multi-deck Refrigerated Display Case (Medium Temperature)</t>
  </si>
  <si>
    <t>Electronically Commutated Motor System (Low Temperature)</t>
  </si>
  <si>
    <t>per motor</t>
  </si>
  <si>
    <t>Electronically Commutated Motor System (Medium Temperature)</t>
  </si>
  <si>
    <t>Tech#</t>
  </si>
  <si>
    <t>Proposed Equipment</t>
  </si>
  <si>
    <t>End-use</t>
  </si>
  <si>
    <t>Equipment Type</t>
  </si>
  <si>
    <t>Persistence Period</t>
  </si>
  <si>
    <t>BCH Rebate</t>
  </si>
  <si>
    <t>BCH PU</t>
  </si>
  <si>
    <t>EMS</t>
  </si>
  <si>
    <t>EMS Name</t>
  </si>
  <si>
    <t>Equipment Quantity</t>
  </si>
  <si>
    <t>Metric</t>
  </si>
  <si>
    <t>Quantity</t>
  </si>
  <si>
    <t>Capacity (kW)</t>
  </si>
  <si>
    <t>Area (ft2)</t>
  </si>
  <si>
    <t>Capacity (tons)</t>
  </si>
  <si>
    <t xml:space="preserve">motor HP </t>
  </si>
  <si>
    <t>Linear foot of display case</t>
  </si>
  <si>
    <t>Measure Type</t>
  </si>
  <si>
    <t>per tonne CO2 (over measure life)</t>
  </si>
  <si>
    <t>per linear ft display</t>
  </si>
  <si>
    <t>Tonne CO2 (over measure life)</t>
  </si>
  <si>
    <t>Unique Name</t>
  </si>
  <si>
    <t>End-use2</t>
  </si>
  <si>
    <t>Column3</t>
  </si>
  <si>
    <t>Incentive Amount</t>
  </si>
  <si>
    <t>HIDE for Engineering Review Use</t>
  </si>
  <si>
    <t>Selected for Implementation</t>
  </si>
  <si>
    <t>Table B: Cost Impact</t>
  </si>
  <si>
    <t>Phase</t>
  </si>
  <si>
    <t>Energy Measure</t>
  </si>
  <si>
    <t>2. Proposed Energy Measures - Energy and GHG Emissions Impact Summary</t>
  </si>
  <si>
    <t>Electrical Load Analysis</t>
  </si>
  <si>
    <t>1. Customer and project details</t>
  </si>
  <si>
    <t>Version</t>
  </si>
  <si>
    <t>Enter 1 if initial version</t>
  </si>
  <si>
    <t>Project Name</t>
  </si>
  <si>
    <t>Site Name:</t>
  </si>
  <si>
    <t>Site Address:</t>
  </si>
  <si>
    <t>2. Contractor/consultant details</t>
  </si>
  <si>
    <t>Electrical contractor/consultant details (Individual completing the ELA)</t>
  </si>
  <si>
    <t>Company Legal Name:</t>
  </si>
  <si>
    <t>Company Address:</t>
  </si>
  <si>
    <t>Primary Contact:</t>
  </si>
  <si>
    <t>Contact Email:</t>
  </si>
  <si>
    <t xml:space="preserve">Contact Phone: </t>
  </si>
  <si>
    <t>Electronic signature for the author of Electrical Load Analysis</t>
  </si>
  <si>
    <t>Submission details</t>
  </si>
  <si>
    <t>Are you aware of any prior energy studies that relate to the system under consideration?</t>
  </si>
  <si>
    <t/>
  </si>
  <si>
    <t>Have conversations with BC Hydro Interconnections already occurred?</t>
  </si>
  <si>
    <t>3. Existing system description</t>
  </si>
  <si>
    <t xml:space="preserve">Total floorspace Area: </t>
  </si>
  <si>
    <t>Measurement Units:</t>
  </si>
  <si>
    <t xml:space="preserve">Area to be studied: </t>
  </si>
  <si>
    <t>Total number of Resident Units</t>
  </si>
  <si>
    <t>Enter main switch details below</t>
  </si>
  <si>
    <t xml:space="preserve">Building type : </t>
  </si>
  <si>
    <t>Main Switch Capacity</t>
  </si>
  <si>
    <t>kW</t>
  </si>
  <si>
    <t>Main Switch Size</t>
  </si>
  <si>
    <t>Amps</t>
  </si>
  <si>
    <t>Spare Capacity before LCE</t>
  </si>
  <si>
    <t xml:space="preserve">Voltage  </t>
  </si>
  <si>
    <t>Volts</t>
  </si>
  <si>
    <t xml:space="preserve">Total Connected Load (if known) </t>
  </si>
  <si>
    <t xml:space="preserve">Phase </t>
  </si>
  <si>
    <t>Spare Capacity after LCE</t>
  </si>
  <si>
    <t>Annual electricity consumption for project's site</t>
  </si>
  <si>
    <t>Fill in the tables below using energy bills</t>
  </si>
  <si>
    <t>Units</t>
  </si>
  <si>
    <t>Elec Tariff rate</t>
  </si>
  <si>
    <t>rate</t>
  </si>
  <si>
    <t>Annual billed energy</t>
  </si>
  <si>
    <t>kWh/yr</t>
  </si>
  <si>
    <t>Annual peak demand</t>
  </si>
  <si>
    <t>Avg monthly peak demand</t>
  </si>
  <si>
    <t>Year for Energy Data</t>
  </si>
  <si>
    <t>Describe how the annual peak demand is determined</t>
  </si>
  <si>
    <t>If known, are there any future additional proposed loads excluding the LCE measures? If it is Yes, please describe what the load will be and the size (kW)</t>
  </si>
  <si>
    <t>Additional loads excluding the LCE measure</t>
  </si>
  <si>
    <t>Describe any potential issues of existing electrical system that may impact the LCE measures</t>
  </si>
  <si>
    <t>Describe whether the electrical system need to be upgraded to accommodate the LCE measures. If it is Yes, provide the scope of the work and the high level cost (+100%/ - 50%)</t>
  </si>
  <si>
    <t xml:space="preserve">High level project cost </t>
  </si>
  <si>
    <t>$</t>
  </si>
  <si>
    <t>Describe any additional information or comments about the existing electrical system</t>
  </si>
  <si>
    <t>4. Electrification system project boundary</t>
  </si>
  <si>
    <t>Describe the existing system under consideration. (include equipment type, size, hours of operation, and other pertinent information)</t>
  </si>
  <si>
    <t xml:space="preserve">System Age (years): </t>
  </si>
  <si>
    <t>5. LCE opportunity identification</t>
  </si>
  <si>
    <t>What are the recommended low-carbon electrification opportunities? Include only the recommended bundle of measures, this list should not include optional measures.</t>
  </si>
  <si>
    <t>End Uses</t>
  </si>
  <si>
    <t>Existing System Type</t>
  </si>
  <si>
    <t>Fuel Type</t>
  </si>
  <si>
    <t>Proposed Electrification Measure</t>
  </si>
  <si>
    <t>Net Incremental Electrical Annual Peak Demand (kW)</t>
  </si>
  <si>
    <t>The Equipment Phase (Single or Three Phase)</t>
  </si>
  <si>
    <t>Net Incremental Electrical Energy (kWh)</t>
  </si>
  <si>
    <t>Additional Comments</t>
  </si>
  <si>
    <t>Total</t>
  </si>
  <si>
    <t>Site fuel consumption quantity</t>
  </si>
  <si>
    <t>GJ</t>
  </si>
  <si>
    <t>6. Project schedule, risk, and accuracy</t>
  </si>
  <si>
    <t>Describe the implementation schedule for the project and/or study</t>
  </si>
  <si>
    <t>Disclaimer:
- The information coming from this review is subject to change.  
- The customer to follow the interconnection process (Design or Major-D) to validate the actual capacity availability, scope and timeline to interconnect when the project is in the implementation stage 
- Until a customer submits their interconnection request form (ESI or MDL Form) and pays their deposit, capacity is not reserved.</t>
  </si>
  <si>
    <t>Site Address</t>
  </si>
  <si>
    <t>Site Name</t>
  </si>
  <si>
    <t>Enter information below based on results of the study and measures selected for rebate application</t>
  </si>
  <si>
    <t>BCH Project #:</t>
  </si>
  <si>
    <r>
      <t xml:space="preserve">7. Innovation &amp; Delivery Engineering Review Comments </t>
    </r>
    <r>
      <rPr>
        <b/>
        <sz val="12"/>
        <color rgb="FFFF0000"/>
        <rFont val="Arial"/>
        <family val="2"/>
      </rPr>
      <t>(BC Hydro Use Only)</t>
    </r>
  </si>
  <si>
    <t>Multi-Unit Residential Building Retrofit Program (MURBRP)
Custom Workbook</t>
  </si>
  <si>
    <t>Multi-Unit Residential Building Retrofit Program Custom Workbook</t>
  </si>
  <si>
    <t>YYYY-MM-DD</t>
  </si>
  <si>
    <t>Year (YYYY)</t>
  </si>
  <si>
    <t>Total Electrical Service Upgrade Costs:</t>
  </si>
  <si>
    <t>MURBRP Custom Workbook - Version 1.1 -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</si>
</sst>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quot;$&quot;#,##0"/>
    <numFmt numFmtId="167" formatCode="0.0"/>
    <numFmt numFmtId="168" formatCode="_(* #,##0_);_(* \(#,##0\);_(* &quot;-&quot;??_);_(@_)"/>
    <numFmt numFmtId="169" formatCode="_(&quot;$&quot;* #,##0_);_(&quot;$&quot;* \(#,##0\);_(&quot;$&quot;* &quot;-&quot;??_);_(@_)"/>
    <numFmt numFmtId="170" formatCode="General&quot;.&quot;"/>
  </numFmts>
  <fonts count="10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3"/>
      <color theme="3"/>
      <name val="Arial"/>
      <family val="2"/>
    </font>
    <font>
      <sz val="10"/>
      <name val="Arial"/>
      <family val="2"/>
    </font>
    <font>
      <b/>
      <sz val="10"/>
      <color theme="1"/>
      <name val="Arial"/>
      <family val="2"/>
    </font>
    <font>
      <b/>
      <sz val="15"/>
      <color theme="3"/>
      <name val="Arial"/>
      <family val="2"/>
    </font>
    <font>
      <b/>
      <sz val="12"/>
      <color theme="1"/>
      <name val="Arial"/>
      <family val="2"/>
    </font>
    <font>
      <u/>
      <sz val="10"/>
      <color theme="10"/>
      <name val="Arial"/>
      <family val="2"/>
    </font>
    <font>
      <b/>
      <sz val="10"/>
      <color theme="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theme="1"/>
      <name val="Arial"/>
      <family val="2"/>
    </font>
    <font>
      <sz val="12"/>
      <color theme="1"/>
      <name val="Calibri"/>
      <family val="2"/>
      <scheme val="minor"/>
    </font>
    <font>
      <sz val="10"/>
      <name val="Times New Roman"/>
      <family val="1"/>
    </font>
    <font>
      <u/>
      <sz val="10"/>
      <color theme="10"/>
      <name val="Times New Roman"/>
      <family val="1"/>
    </font>
    <font>
      <sz val="10"/>
      <color rgb="FFFF0000"/>
      <name val="Arial"/>
      <family val="2"/>
    </font>
    <font>
      <sz val="10"/>
      <color theme="0"/>
      <name val="Arial"/>
      <family val="2"/>
    </font>
    <font>
      <sz val="12"/>
      <name val="Arial"/>
      <family val="2"/>
    </font>
    <font>
      <sz val="10"/>
      <color theme="0" tint="-4.9989318521683403E-2"/>
      <name val="Arial"/>
      <family val="2"/>
    </font>
    <font>
      <b/>
      <i/>
      <sz val="12"/>
      <color rgb="FF004F6C"/>
      <name val="Arial"/>
      <family val="2"/>
    </font>
    <font>
      <sz val="11"/>
      <color theme="1"/>
      <name val="Calibri"/>
      <family val="2"/>
    </font>
    <font>
      <sz val="10"/>
      <color theme="0" tint="-0.34998626667073579"/>
      <name val="Arial"/>
      <family val="2"/>
    </font>
    <font>
      <sz val="12"/>
      <color theme="0"/>
      <name val="Arial Black"/>
      <family val="2"/>
    </font>
    <font>
      <sz val="8"/>
      <name val="Arial"/>
      <family val="2"/>
    </font>
    <font>
      <b/>
      <sz val="10"/>
      <color rgb="FF004F6C"/>
      <name val="Arial"/>
      <family val="2"/>
    </font>
    <font>
      <b/>
      <sz val="10"/>
      <color rgb="FFBCD19B"/>
      <name val="Arial"/>
      <family val="2"/>
    </font>
    <font>
      <i/>
      <sz val="8"/>
      <name val="Arial"/>
      <family val="2"/>
    </font>
    <font>
      <sz val="12"/>
      <color rgb="FF10A3C8"/>
      <name val="Arial Black"/>
      <family val="2"/>
    </font>
    <font>
      <sz val="8"/>
      <color rgb="FF004F6C"/>
      <name val="Arial"/>
      <family val="2"/>
    </font>
    <font>
      <sz val="10"/>
      <color rgb="FF004F6C"/>
      <name val="Arial"/>
      <family val="2"/>
    </font>
    <font>
      <sz val="16"/>
      <color rgb="FF365F91"/>
      <name val="Times New Roman"/>
      <family val="1"/>
    </font>
    <font>
      <sz val="14"/>
      <color theme="1"/>
      <name val="Arial"/>
      <family val="2"/>
    </font>
    <font>
      <b/>
      <sz val="22"/>
      <color rgb="FF10A3C8"/>
      <name val="Arial Black"/>
      <family val="2"/>
    </font>
    <font>
      <sz val="14"/>
      <color theme="0"/>
      <name val="Arial Black"/>
      <family val="2"/>
    </font>
    <font>
      <u/>
      <sz val="11"/>
      <color theme="10"/>
      <name val="Calibri"/>
      <family val="2"/>
      <scheme val="minor"/>
    </font>
    <font>
      <u/>
      <sz val="11"/>
      <color indexed="12"/>
      <name val="Calibri"/>
      <family val="2"/>
    </font>
    <font>
      <b/>
      <sz val="11"/>
      <color theme="0"/>
      <name val="Arial"/>
      <family val="2"/>
    </font>
    <font>
      <i/>
      <sz val="9"/>
      <name val="Arial"/>
      <family val="2"/>
    </font>
    <font>
      <i/>
      <sz val="8"/>
      <color theme="0" tint="-0.499984740745262"/>
      <name val="Arial"/>
      <family val="2"/>
    </font>
    <font>
      <b/>
      <sz val="12"/>
      <color theme="0"/>
      <name val="Arial"/>
      <family val="2"/>
    </font>
    <font>
      <b/>
      <sz val="10"/>
      <name val="Arial"/>
      <family val="2"/>
    </font>
    <font>
      <b/>
      <u/>
      <sz val="10"/>
      <color theme="0"/>
      <name val="Arial"/>
      <family val="2"/>
    </font>
    <font>
      <i/>
      <sz val="11"/>
      <color indexed="62"/>
      <name val="Calibri"/>
      <family val="2"/>
    </font>
    <font>
      <i/>
      <sz val="11"/>
      <color theme="0" tint="-0.499984740745262"/>
      <name val="Calibri"/>
      <family val="2"/>
    </font>
    <font>
      <sz val="11"/>
      <color rgb="FFFF0000"/>
      <name val="Calibri"/>
      <family val="2"/>
      <scheme val="minor"/>
    </font>
    <font>
      <b/>
      <sz val="8"/>
      <color theme="1"/>
      <name val="Arial"/>
      <family val="2"/>
    </font>
    <font>
      <sz val="12"/>
      <name val="Calibri"/>
      <family val="2"/>
    </font>
    <font>
      <b/>
      <sz val="12"/>
      <color rgb="FFFFFFFF"/>
      <name val="Calibri"/>
      <family val="2"/>
    </font>
    <font>
      <b/>
      <sz val="12"/>
      <color theme="0"/>
      <name val="Calibri"/>
      <family val="2"/>
    </font>
    <font>
      <sz val="9"/>
      <color theme="1"/>
      <name val="Arial"/>
      <family val="2"/>
    </font>
    <font>
      <b/>
      <sz val="14"/>
      <color theme="0"/>
      <name val="Calibri"/>
      <family val="2"/>
    </font>
    <font>
      <i/>
      <sz val="10"/>
      <name val="Arial"/>
      <family val="2"/>
    </font>
    <font>
      <b/>
      <sz val="11"/>
      <color rgb="FF004F6C"/>
      <name val="Arial"/>
      <family val="2"/>
    </font>
    <font>
      <sz val="11"/>
      <color theme="1"/>
      <name val="Arial"/>
      <family val="2"/>
    </font>
    <font>
      <b/>
      <sz val="11"/>
      <color theme="1"/>
      <name val="Arial"/>
      <family val="2"/>
    </font>
    <font>
      <sz val="11"/>
      <color theme="6" tint="-0.499984740745262"/>
      <name val="Calibri"/>
      <family val="2"/>
      <scheme val="minor"/>
    </font>
    <font>
      <sz val="11"/>
      <color rgb="FFFA4616"/>
      <name val="Calibri"/>
      <family val="2"/>
      <scheme val="minor"/>
    </font>
    <font>
      <sz val="10"/>
      <color rgb="FFFF0000"/>
      <name val="Segoe UI"/>
      <family val="2"/>
    </font>
    <font>
      <sz val="12"/>
      <color rgb="FFFF0000"/>
      <name val="Arial Black"/>
      <family val="2"/>
    </font>
    <font>
      <b/>
      <sz val="13"/>
      <color rgb="FFFF0000"/>
      <name val="Arial"/>
      <family val="2"/>
    </font>
    <font>
      <b/>
      <sz val="11"/>
      <name val="Arial"/>
      <family val="2"/>
    </font>
    <font>
      <sz val="14"/>
      <color rgb="FF10A3C8"/>
      <name val="Arial Black"/>
      <family val="2"/>
    </font>
    <font>
      <b/>
      <sz val="22"/>
      <name val="Arial Black"/>
      <family val="2"/>
    </font>
    <font>
      <b/>
      <sz val="20"/>
      <name val="Arial"/>
      <family val="2"/>
    </font>
    <font>
      <b/>
      <sz val="12"/>
      <color rgb="FFFF0000"/>
      <name val="Arial"/>
      <family val="2"/>
    </font>
    <font>
      <i/>
      <sz val="10"/>
      <color theme="0" tint="-0.499984740745262"/>
      <name val="Arial"/>
      <family val="2"/>
    </font>
    <font>
      <b/>
      <sz val="12"/>
      <name val="Arial"/>
      <family val="2"/>
    </font>
    <font>
      <i/>
      <sz val="10"/>
      <color rgb="FF00B050"/>
      <name val="Arial"/>
      <family val="2"/>
    </font>
    <font>
      <i/>
      <sz val="10"/>
      <color theme="1"/>
      <name val="Arial"/>
      <family val="2"/>
    </font>
    <font>
      <b/>
      <i/>
      <sz val="10"/>
      <color theme="1"/>
      <name val="Arial"/>
      <family val="2"/>
    </font>
    <font>
      <b/>
      <sz val="8"/>
      <color rgb="FF10A3C8"/>
      <name val="Arial"/>
      <family val="2"/>
    </font>
    <font>
      <i/>
      <sz val="14"/>
      <color theme="1"/>
      <name val="Calibri"/>
      <family val="2"/>
      <scheme val="minor"/>
    </font>
    <font>
      <sz val="12"/>
      <color rgb="FF10A3C8"/>
      <name val="Arial"/>
      <family val="2"/>
    </font>
    <font>
      <sz val="12"/>
      <color theme="0"/>
      <name val="Arial"/>
      <family val="2"/>
    </font>
    <font>
      <b/>
      <sz val="12"/>
      <color rgb="FF10A3C8"/>
      <name val="Arial"/>
      <family val="2"/>
    </font>
    <font>
      <b/>
      <sz val="18"/>
      <name val="Arial"/>
      <family val="2"/>
    </font>
    <font>
      <b/>
      <sz val="9"/>
      <color indexed="81"/>
      <name val="Tahoma"/>
      <family val="2"/>
    </font>
    <font>
      <sz val="9"/>
      <color indexed="81"/>
      <name val="Tahoma"/>
      <family val="2"/>
    </font>
  </fonts>
  <fills count="47">
    <fill>
      <patternFill patternType="none"/>
    </fill>
    <fill>
      <patternFill patternType="gray125"/>
    </fill>
    <fill>
      <patternFill patternType="solid">
        <fgColor theme="5"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patternFill>
    </fill>
    <fill>
      <patternFill patternType="solid">
        <fgColor indexed="43"/>
        <bgColor indexed="64"/>
      </patternFill>
    </fill>
    <fill>
      <patternFill patternType="solid">
        <fgColor indexed="47"/>
        <bgColor indexed="64"/>
      </patternFill>
    </fill>
    <fill>
      <patternFill patternType="solid">
        <fgColor rgb="FF10A3C8"/>
        <bgColor indexed="64"/>
      </patternFill>
    </fill>
    <fill>
      <patternFill patternType="solid">
        <fgColor theme="1"/>
        <bgColor indexed="64"/>
      </patternFill>
    </fill>
    <fill>
      <patternFill patternType="solid">
        <fgColor rgb="FF9ADBE8"/>
        <bgColor indexed="64"/>
      </patternFill>
    </fill>
    <fill>
      <patternFill patternType="solid">
        <fgColor rgb="FFCBC4BC"/>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2060"/>
        <bgColor indexed="64"/>
      </patternFill>
    </fill>
    <fill>
      <patternFill patternType="solid">
        <fgColor theme="6" tint="0.39997558519241921"/>
        <bgColor indexed="64"/>
      </patternFill>
    </fill>
    <fill>
      <patternFill patternType="solid">
        <fgColor rgb="FFFFC00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14999847407452621"/>
        <bgColor theme="0" tint="-0.14999847407452621"/>
      </patternFill>
    </fill>
    <fill>
      <patternFill patternType="solid">
        <fgColor theme="0" tint="-0.14999847407452621"/>
        <bgColor indexed="64"/>
      </patternFill>
    </fill>
  </fills>
  <borders count="119">
    <border>
      <left/>
      <right/>
      <top/>
      <bottom/>
      <diagonal/>
    </border>
    <border>
      <left/>
      <right/>
      <top/>
      <bottom style="thick">
        <color theme="4" tint="0.499984740745262"/>
      </bottom>
      <diagonal/>
    </border>
    <border>
      <left/>
      <right style="thin">
        <color auto="1"/>
      </right>
      <top style="thin">
        <color auto="1"/>
      </top>
      <bottom style="thin">
        <color auto="1"/>
      </bottom>
      <diagonal/>
    </border>
    <border>
      <left/>
      <right/>
      <top/>
      <bottom style="thick">
        <color theme="4"/>
      </bottom>
      <diagonal/>
    </border>
    <border>
      <left style="medium">
        <color indexed="64"/>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style="thin">
        <color rgb="FF10A3C8"/>
      </left>
      <right style="thin">
        <color rgb="FF10A3C8"/>
      </right>
      <top style="thin">
        <color rgb="FF10A3C8"/>
      </top>
      <bottom style="thin">
        <color rgb="FF10A3C8"/>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rgb="FFCBC4BC"/>
      </left>
      <right style="thin">
        <color rgb="FFCBC4BC"/>
      </right>
      <top style="thin">
        <color rgb="FFCBC4BC"/>
      </top>
      <bottom style="thin">
        <color rgb="FFCBC4BC"/>
      </bottom>
      <diagonal/>
    </border>
    <border>
      <left style="thin">
        <color rgb="FFCBC4BC"/>
      </left>
      <right style="thin">
        <color rgb="FFCBC4BC"/>
      </right>
      <top/>
      <bottom style="thin">
        <color rgb="FFCBC4BC"/>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rgb="FFCBC4BC"/>
      </right>
      <top/>
      <bottom style="thin">
        <color rgb="FFCBC4BC"/>
      </bottom>
      <diagonal/>
    </border>
    <border>
      <left style="thin">
        <color indexed="64"/>
      </left>
      <right style="thin">
        <color indexed="64"/>
      </right>
      <top style="thin">
        <color indexed="64"/>
      </top>
      <bottom style="thin">
        <color indexed="64"/>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bottom style="thin">
        <color theme="2" tint="-9.9978637043366805E-2"/>
      </bottom>
      <diagonal/>
    </border>
    <border>
      <left style="thin">
        <color theme="2" tint="-9.9978637043366805E-2"/>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theme="1"/>
      </bottom>
      <diagonal/>
    </border>
    <border>
      <left style="thin">
        <color indexed="64"/>
      </left>
      <right style="thin">
        <color indexed="64"/>
      </right>
      <top/>
      <bottom/>
      <diagonal/>
    </border>
    <border>
      <left style="thin">
        <color rgb="FFFF0000"/>
      </left>
      <right style="thin">
        <color rgb="FFFF0000"/>
      </right>
      <top style="thin">
        <color rgb="FFFF0000"/>
      </top>
      <bottom style="thin">
        <color rgb="FFFF0000"/>
      </bottom>
      <diagonal/>
    </border>
    <border>
      <left style="thin">
        <color rgb="FF10A3C8"/>
      </left>
      <right style="thin">
        <color rgb="FF10A3C8"/>
      </right>
      <top/>
      <bottom style="thin">
        <color rgb="FF10A3C8"/>
      </bottom>
      <diagonal/>
    </border>
    <border>
      <left style="thin">
        <color rgb="FF10A3CB"/>
      </left>
      <right style="thin">
        <color rgb="FF10A3CB"/>
      </right>
      <top style="thin">
        <color rgb="FF10A3CB"/>
      </top>
      <bottom style="thin">
        <color rgb="FF10A3CB"/>
      </bottom>
      <diagonal/>
    </border>
    <border>
      <left style="thin">
        <color rgb="FF10A3CB"/>
      </left>
      <right/>
      <top style="thin">
        <color rgb="FF10A3CB"/>
      </top>
      <bottom/>
      <diagonal/>
    </border>
    <border>
      <left/>
      <right/>
      <top style="thin">
        <color rgb="FF10A3CB"/>
      </top>
      <bottom/>
      <diagonal/>
    </border>
    <border>
      <left/>
      <right style="thin">
        <color rgb="FF10A3CB"/>
      </right>
      <top style="thin">
        <color rgb="FF10A3CB"/>
      </top>
      <bottom/>
      <diagonal/>
    </border>
    <border>
      <left style="thin">
        <color rgb="FF10A3CB"/>
      </left>
      <right/>
      <top/>
      <bottom style="thin">
        <color rgb="FF10A3CB"/>
      </bottom>
      <diagonal/>
    </border>
    <border>
      <left/>
      <right/>
      <top/>
      <bottom style="thin">
        <color rgb="FF10A3CB"/>
      </bottom>
      <diagonal/>
    </border>
    <border>
      <left/>
      <right style="thin">
        <color rgb="FF10A3CB"/>
      </right>
      <top/>
      <bottom style="thin">
        <color rgb="FF10A3CB"/>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916">
    <xf numFmtId="0" fontId="0" fillId="0" borderId="0"/>
    <xf numFmtId="0" fontId="15" fillId="0" borderId="1" applyNumberFormat="0" applyFill="0" applyAlignment="0" applyProtection="0"/>
    <xf numFmtId="0" fontId="18" fillId="0" borderId="3" applyNumberFormat="0" applyFill="0" applyAlignment="0" applyProtection="0"/>
    <xf numFmtId="0" fontId="20" fillId="0" borderId="0" applyNumberFormat="0" applyFill="0" applyBorder="0" applyAlignment="0" applyProtection="0"/>
    <xf numFmtId="0" fontId="13" fillId="0" borderId="0"/>
    <xf numFmtId="43" fontId="13" fillId="0" borderId="0" applyFont="0" applyFill="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5" applyNumberFormat="0" applyAlignment="0" applyProtection="0"/>
    <xf numFmtId="0" fontId="26" fillId="22" borderId="6" applyNumberFormat="0" applyAlignment="0" applyProtection="0"/>
    <xf numFmtId="44" fontId="16" fillId="0" borderId="0" applyFont="0" applyFill="0" applyBorder="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2" fillId="8" borderId="5" applyNumberFormat="0" applyAlignment="0" applyProtection="0"/>
    <xf numFmtId="0" fontId="33" fillId="0" borderId="10" applyNumberFormat="0" applyFill="0" applyAlignment="0" applyProtection="0"/>
    <xf numFmtId="0" fontId="34" fillId="23" borderId="0" applyNumberFormat="0" applyBorder="0" applyAlignment="0" applyProtection="0"/>
    <xf numFmtId="0" fontId="16" fillId="0" borderId="0"/>
    <xf numFmtId="0" fontId="16" fillId="0" borderId="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35" fillId="21" borderId="12" applyNumberFormat="0" applyAlignment="0" applyProtection="0"/>
    <xf numFmtId="0" fontId="36" fillId="0" borderId="0" applyNumberFormat="0" applyFill="0" applyBorder="0" applyAlignment="0" applyProtection="0"/>
    <xf numFmtId="0" fontId="37" fillId="0" borderId="13" applyNumberFormat="0" applyFill="0" applyAlignment="0" applyProtection="0"/>
    <xf numFmtId="0" fontId="38" fillId="0" borderId="0" applyNumberFormat="0" applyFill="0" applyBorder="0" applyAlignment="0" applyProtection="0"/>
    <xf numFmtId="0" fontId="12" fillId="0" borderId="0"/>
    <xf numFmtId="0" fontId="12" fillId="0" borderId="0"/>
    <xf numFmtId="0" fontId="14" fillId="0" borderId="0"/>
    <xf numFmtId="43" fontId="14" fillId="0" borderId="0" applyFont="0" applyFill="0" applyBorder="0" applyAlignment="0" applyProtection="0"/>
    <xf numFmtId="0" fontId="14" fillId="2" borderId="0" applyNumberFormat="0" applyBorder="0" applyAlignment="0" applyProtection="0"/>
    <xf numFmtId="0" fontId="25" fillId="21" borderId="5" applyNumberFormat="0" applyAlignment="0" applyProtection="0"/>
    <xf numFmtId="0" fontId="25" fillId="21" borderId="5" applyNumberFormat="0" applyAlignment="0" applyProtection="0"/>
    <xf numFmtId="0" fontId="25" fillId="21" borderId="5" applyNumberFormat="0" applyAlignment="0" applyProtection="0"/>
    <xf numFmtId="0" fontId="25" fillId="21" borderId="5" applyNumberFormat="0" applyAlignment="0" applyProtection="0"/>
    <xf numFmtId="0" fontId="25" fillId="21" borderId="5" applyNumberFormat="0" applyAlignment="0" applyProtection="0"/>
    <xf numFmtId="0" fontId="25" fillId="21" borderId="5" applyNumberFormat="0" applyAlignment="0" applyProtection="0"/>
    <xf numFmtId="0" fontId="25" fillId="21" borderId="5" applyNumberFormat="0" applyAlignment="0" applyProtection="0"/>
    <xf numFmtId="44" fontId="14" fillId="0" borderId="0" applyFont="0" applyFill="0" applyBorder="0" applyAlignment="0" applyProtection="0"/>
    <xf numFmtId="0" fontId="18" fillId="0" borderId="3" applyNumberFormat="0" applyFill="0" applyAlignment="0" applyProtection="0"/>
    <xf numFmtId="0" fontId="15" fillId="0" borderId="1" applyNumberFormat="0" applyFill="0" applyAlignment="0" applyProtection="0"/>
    <xf numFmtId="0" fontId="32" fillId="8" borderId="5" applyNumberFormat="0" applyAlignment="0" applyProtection="0"/>
    <xf numFmtId="0" fontId="32" fillId="8" borderId="5" applyNumberFormat="0" applyAlignment="0" applyProtection="0"/>
    <xf numFmtId="0" fontId="32" fillId="8" borderId="5" applyNumberFormat="0" applyAlignment="0" applyProtection="0"/>
    <xf numFmtId="0" fontId="32" fillId="8" borderId="5" applyNumberFormat="0" applyAlignment="0" applyProtection="0"/>
    <xf numFmtId="0" fontId="32" fillId="8" borderId="5" applyNumberFormat="0" applyAlignment="0" applyProtection="0"/>
    <xf numFmtId="0" fontId="32" fillId="8" borderId="5" applyNumberFormat="0" applyAlignment="0" applyProtection="0"/>
    <xf numFmtId="0" fontId="32" fillId="8" borderId="5" applyNumberForma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9" fontId="14" fillId="0" borderId="0" applyFont="0" applyFill="0" applyBorder="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11" fillId="0" borderId="0"/>
    <xf numFmtId="43" fontId="11" fillId="0" borderId="0" applyFont="0" applyFill="0" applyBorder="0" applyAlignment="0" applyProtection="0"/>
    <xf numFmtId="0" fontId="35" fillId="21" borderId="15" applyNumberFormat="0" applyAlignment="0" applyProtection="0"/>
    <xf numFmtId="0" fontId="37" fillId="0" borderId="16" applyNumberFormat="0" applyFill="0" applyAlignment="0" applyProtection="0"/>
    <xf numFmtId="0" fontId="11" fillId="0" borderId="0"/>
    <xf numFmtId="0" fontId="11" fillId="0" borderId="0"/>
    <xf numFmtId="0" fontId="35" fillId="21" borderId="15" applyNumberFormat="0" applyAlignment="0" applyProtection="0"/>
    <xf numFmtId="0" fontId="35" fillId="21" borderId="15" applyNumberFormat="0" applyAlignment="0" applyProtection="0"/>
    <xf numFmtId="0" fontId="35" fillId="21" borderId="15" applyNumberFormat="0" applyAlignment="0" applyProtection="0"/>
    <xf numFmtId="0" fontId="35" fillId="21" borderId="15" applyNumberFormat="0" applyAlignment="0" applyProtection="0"/>
    <xf numFmtId="0" fontId="35" fillId="21" borderId="15" applyNumberFormat="0" applyAlignment="0" applyProtection="0"/>
    <xf numFmtId="0" fontId="35" fillId="21" borderId="15" applyNumberFormat="0" applyAlignment="0" applyProtection="0"/>
    <xf numFmtId="0" fontId="35" fillId="21" borderId="15" applyNumberFormat="0" applyAlignment="0" applyProtection="0"/>
    <xf numFmtId="0" fontId="35" fillId="21" borderId="15" applyNumberFormat="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10" fillId="0" borderId="0"/>
    <xf numFmtId="43" fontId="10" fillId="0" borderId="0" applyFont="0" applyFill="0" applyBorder="0" applyAlignment="0" applyProtection="0"/>
    <xf numFmtId="0" fontId="25" fillId="21" borderId="17" applyNumberFormat="0" applyAlignment="0" applyProtection="0"/>
    <xf numFmtId="0" fontId="32" fillId="8" borderId="17" applyNumberForma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35" fillId="21" borderId="19" applyNumberFormat="0" applyAlignment="0" applyProtection="0"/>
    <xf numFmtId="0" fontId="37" fillId="0" borderId="20" applyNumberFormat="0" applyFill="0" applyAlignment="0" applyProtection="0"/>
    <xf numFmtId="0" fontId="10" fillId="0" borderId="0"/>
    <xf numFmtId="0" fontId="10" fillId="0" borderId="0"/>
    <xf numFmtId="0" fontId="25" fillId="21" borderId="17" applyNumberFormat="0" applyAlignment="0" applyProtection="0"/>
    <xf numFmtId="0" fontId="25" fillId="21" borderId="17" applyNumberFormat="0" applyAlignment="0" applyProtection="0"/>
    <xf numFmtId="0" fontId="25" fillId="21" borderId="17" applyNumberFormat="0" applyAlignment="0" applyProtection="0"/>
    <xf numFmtId="0" fontId="25" fillId="21" borderId="17" applyNumberFormat="0" applyAlignment="0" applyProtection="0"/>
    <xf numFmtId="0" fontId="25" fillId="21" borderId="17" applyNumberFormat="0" applyAlignment="0" applyProtection="0"/>
    <xf numFmtId="0" fontId="25" fillId="21" borderId="17" applyNumberFormat="0" applyAlignment="0" applyProtection="0"/>
    <xf numFmtId="0" fontId="25" fillId="21" borderId="17" applyNumberFormat="0" applyAlignment="0" applyProtection="0"/>
    <xf numFmtId="0" fontId="32" fillId="8" borderId="17" applyNumberFormat="0" applyAlignment="0" applyProtection="0"/>
    <xf numFmtId="0" fontId="32" fillId="8" borderId="17" applyNumberFormat="0" applyAlignment="0" applyProtection="0"/>
    <xf numFmtId="0" fontId="32" fillId="8" borderId="17" applyNumberFormat="0" applyAlignment="0" applyProtection="0"/>
    <xf numFmtId="0" fontId="32" fillId="8" borderId="17" applyNumberFormat="0" applyAlignment="0" applyProtection="0"/>
    <xf numFmtId="0" fontId="32" fillId="8" borderId="17" applyNumberFormat="0" applyAlignment="0" applyProtection="0"/>
    <xf numFmtId="0" fontId="32" fillId="8" borderId="17" applyNumberFormat="0" applyAlignment="0" applyProtection="0"/>
    <xf numFmtId="0" fontId="32" fillId="8" borderId="17" applyNumberForma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16" fillId="24" borderId="18" applyNumberFormat="0" applyFont="0" applyAlignment="0" applyProtection="0"/>
    <xf numFmtId="0" fontId="35" fillId="21" borderId="19" applyNumberFormat="0" applyAlignment="0" applyProtection="0"/>
    <xf numFmtId="0" fontId="35" fillId="21" borderId="19" applyNumberFormat="0" applyAlignment="0" applyProtection="0"/>
    <xf numFmtId="0" fontId="35" fillId="21" borderId="19" applyNumberFormat="0" applyAlignment="0" applyProtection="0"/>
    <xf numFmtId="0" fontId="35" fillId="21" borderId="19" applyNumberFormat="0" applyAlignment="0" applyProtection="0"/>
    <xf numFmtId="0" fontId="35" fillId="21" borderId="19" applyNumberFormat="0" applyAlignment="0" applyProtection="0"/>
    <xf numFmtId="0" fontId="35" fillId="21" borderId="19" applyNumberFormat="0" applyAlignment="0" applyProtection="0"/>
    <xf numFmtId="0" fontId="35" fillId="21" borderId="19" applyNumberFormat="0" applyAlignment="0" applyProtection="0"/>
    <xf numFmtId="0" fontId="35" fillId="21" borderId="19" applyNumberFormat="0" applyAlignment="0" applyProtection="0"/>
    <xf numFmtId="0" fontId="37" fillId="0" borderId="20" applyNumberFormat="0" applyFill="0" applyAlignment="0" applyProtection="0"/>
    <xf numFmtId="0" fontId="37" fillId="0" borderId="20" applyNumberFormat="0" applyFill="0" applyAlignment="0" applyProtection="0"/>
    <xf numFmtId="0" fontId="37" fillId="0" borderId="20" applyNumberFormat="0" applyFill="0" applyAlignment="0" applyProtection="0"/>
    <xf numFmtId="0" fontId="37" fillId="0" borderId="20" applyNumberFormat="0" applyFill="0" applyAlignment="0" applyProtection="0"/>
    <xf numFmtId="0" fontId="37" fillId="0" borderId="20" applyNumberFormat="0" applyFill="0" applyAlignment="0" applyProtection="0"/>
    <xf numFmtId="0" fontId="37" fillId="0" borderId="20" applyNumberFormat="0" applyFill="0" applyAlignment="0" applyProtection="0"/>
    <xf numFmtId="0" fontId="37" fillId="0" borderId="20" applyNumberFormat="0" applyFill="0" applyAlignment="0" applyProtection="0"/>
    <xf numFmtId="0" fontId="37" fillId="0" borderId="20" applyNumberFormat="0" applyFill="0" applyAlignment="0" applyProtection="0"/>
    <xf numFmtId="0" fontId="10" fillId="0" borderId="0"/>
    <xf numFmtId="43" fontId="10" fillId="0" borderId="0" applyFont="0" applyFill="0" applyBorder="0" applyAlignment="0" applyProtection="0"/>
    <xf numFmtId="0" fontId="35" fillId="21" borderId="21" applyNumberFormat="0" applyAlignment="0" applyProtection="0"/>
    <xf numFmtId="0" fontId="37" fillId="0" borderId="22" applyNumberFormat="0" applyFill="0" applyAlignment="0" applyProtection="0"/>
    <xf numFmtId="0" fontId="10" fillId="0" borderId="0"/>
    <xf numFmtId="0" fontId="10" fillId="0" borderId="0"/>
    <xf numFmtId="0" fontId="35" fillId="21" borderId="21" applyNumberFormat="0" applyAlignment="0" applyProtection="0"/>
    <xf numFmtId="0" fontId="35" fillId="21" borderId="21" applyNumberFormat="0" applyAlignment="0" applyProtection="0"/>
    <xf numFmtId="0" fontId="35" fillId="21" borderId="21" applyNumberFormat="0" applyAlignment="0" applyProtection="0"/>
    <xf numFmtId="0" fontId="35" fillId="21" borderId="21" applyNumberFormat="0" applyAlignment="0" applyProtection="0"/>
    <xf numFmtId="0" fontId="35" fillId="21" borderId="21" applyNumberFormat="0" applyAlignment="0" applyProtection="0"/>
    <xf numFmtId="0" fontId="35" fillId="21" borderId="21" applyNumberFormat="0" applyAlignment="0" applyProtection="0"/>
    <xf numFmtId="0" fontId="35" fillId="21" borderId="21" applyNumberFormat="0" applyAlignment="0" applyProtection="0"/>
    <xf numFmtId="0" fontId="35" fillId="21" borderId="21" applyNumberFormat="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9" fillId="0" borderId="0"/>
    <xf numFmtId="4" fontId="16" fillId="27" borderId="4" applyNumberFormat="0" applyFont="0" applyBorder="0" applyAlignment="0">
      <alignment horizontal="center"/>
      <protection locked="0"/>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1" fillId="0" borderId="0" applyFont="0" applyFill="0" applyBorder="0" applyAlignment="0" applyProtection="0"/>
    <xf numFmtId="44" fontId="14" fillId="0" borderId="0" applyFont="0" applyFill="0" applyBorder="0" applyAlignment="0" applyProtection="0"/>
    <xf numFmtId="44" fontId="9" fillId="0" borderId="0" applyFont="0" applyFill="0" applyBorder="0" applyAlignment="0" applyProtection="0"/>
    <xf numFmtId="4" fontId="16" fillId="28" borderId="4" applyNumberFormat="0" applyFont="0" applyBorder="0" applyAlignment="0">
      <alignment horizontal="center"/>
      <protection locked="0"/>
    </xf>
    <xf numFmtId="0" fontId="42" fillId="0" borderId="0" applyNumberFormat="0" applyFill="0" applyBorder="0" applyAlignment="0" applyProtection="0"/>
    <xf numFmtId="4" fontId="16" fillId="0" borderId="2" applyNumberFormat="0" applyFont="0" applyBorder="0" applyAlignment="0">
      <alignment horizontal="center"/>
      <protection hidden="1"/>
    </xf>
    <xf numFmtId="0" fontId="9" fillId="0" borderId="0"/>
    <xf numFmtId="0" fontId="9" fillId="0" borderId="0"/>
    <xf numFmtId="0" fontId="41"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14" fillId="0" borderId="0"/>
    <xf numFmtId="0" fontId="9" fillId="26" borderId="24" applyNumberFormat="0" applyFont="0" applyAlignment="0" applyProtection="0"/>
    <xf numFmtId="0" fontId="35" fillId="21" borderId="21" applyNumberFormat="0" applyAlignment="0" applyProtection="0"/>
    <xf numFmtId="0" fontId="35" fillId="21" borderId="21" applyNumberFormat="0" applyAlignment="0" applyProtection="0"/>
    <xf numFmtId="0" fontId="35" fillId="21" borderId="21" applyNumberFormat="0" applyAlignment="0" applyProtection="0"/>
    <xf numFmtId="0" fontId="35" fillId="21" borderId="21" applyNumberFormat="0" applyAlignment="0" applyProtection="0"/>
    <xf numFmtId="0" fontId="35" fillId="21" borderId="21" applyNumberFormat="0" applyAlignment="0" applyProtection="0"/>
    <xf numFmtId="0" fontId="35" fillId="21" borderId="21" applyNumberFormat="0" applyAlignment="0" applyProtection="0"/>
    <xf numFmtId="0" fontId="35" fillId="21" borderId="21" applyNumberFormat="0" applyAlignment="0" applyProtection="0"/>
    <xf numFmtId="0" fontId="35" fillId="21" borderId="21" applyNumberFormat="0" applyAlignment="0" applyProtection="0"/>
    <xf numFmtId="0" fontId="35" fillId="21" borderId="2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14" fillId="0" borderId="0" applyFont="0" applyFill="0" applyBorder="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8" fillId="0" borderId="0"/>
    <xf numFmtId="0" fontId="7" fillId="0" borderId="0"/>
    <xf numFmtId="43" fontId="7" fillId="0" borderId="0" applyFont="0" applyFill="0" applyBorder="0" applyAlignment="0" applyProtection="0"/>
    <xf numFmtId="0" fontId="14" fillId="0" borderId="0"/>
    <xf numFmtId="0" fontId="25" fillId="21" borderId="5" applyNumberFormat="0" applyAlignment="0" applyProtection="0"/>
    <xf numFmtId="0" fontId="25" fillId="21" borderId="5" applyNumberFormat="0" applyAlignment="0" applyProtection="0"/>
    <xf numFmtId="0" fontId="25" fillId="21" borderId="5" applyNumberFormat="0" applyAlignment="0" applyProtection="0"/>
    <xf numFmtId="0" fontId="25" fillId="21" borderId="5" applyNumberFormat="0" applyAlignment="0" applyProtection="0"/>
    <xf numFmtId="0" fontId="25" fillId="21" borderId="5" applyNumberFormat="0" applyAlignment="0" applyProtection="0"/>
    <xf numFmtId="0" fontId="25" fillId="21" borderId="5" applyNumberFormat="0" applyAlignment="0" applyProtection="0"/>
    <xf numFmtId="0" fontId="25" fillId="21" borderId="5" applyNumberFormat="0" applyAlignment="0" applyProtection="0"/>
    <xf numFmtId="0" fontId="25" fillId="21" borderId="5" applyNumberFormat="0" applyAlignment="0" applyProtection="0"/>
    <xf numFmtId="0" fontId="25" fillId="21" borderId="5" applyNumberFormat="0" applyAlignment="0" applyProtection="0"/>
    <xf numFmtId="0" fontId="25" fillId="21" borderId="5" applyNumberFormat="0" applyAlignment="0" applyProtection="0"/>
    <xf numFmtId="0" fontId="25" fillId="21" borderId="5" applyNumberFormat="0" applyAlignment="0" applyProtection="0"/>
    <xf numFmtId="0" fontId="25" fillId="21" borderId="5" applyNumberFormat="0" applyAlignment="0" applyProtection="0"/>
    <xf numFmtId="0" fontId="25" fillId="21" borderId="5" applyNumberFormat="0" applyAlignment="0" applyProtection="0"/>
    <xf numFmtId="0" fontId="25" fillId="21" borderId="5" applyNumberFormat="0" applyAlignment="0" applyProtection="0"/>
    <xf numFmtId="0" fontId="25" fillId="21" borderId="5" applyNumberFormat="0" applyAlignment="0" applyProtection="0"/>
    <xf numFmtId="0" fontId="25" fillId="21" borderId="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 fontId="16" fillId="0" borderId="14" applyNumberFormat="0" applyFont="0" applyBorder="0" applyAlignment="0">
      <alignment horizontal="center"/>
      <protection hidden="1"/>
    </xf>
    <xf numFmtId="0" fontId="32" fillId="8" borderId="5" applyNumberFormat="0" applyAlignment="0" applyProtection="0"/>
    <xf numFmtId="0" fontId="32" fillId="8" borderId="5" applyNumberFormat="0" applyAlignment="0" applyProtection="0"/>
    <xf numFmtId="0" fontId="32" fillId="8" borderId="5" applyNumberFormat="0" applyAlignment="0" applyProtection="0"/>
    <xf numFmtId="0" fontId="32" fillId="8" borderId="5" applyNumberFormat="0" applyAlignment="0" applyProtection="0"/>
    <xf numFmtId="0" fontId="32" fillId="8" borderId="5" applyNumberFormat="0" applyAlignment="0" applyProtection="0"/>
    <xf numFmtId="0" fontId="32" fillId="8" borderId="5" applyNumberFormat="0" applyAlignment="0" applyProtection="0"/>
    <xf numFmtId="0" fontId="32" fillId="8" borderId="5" applyNumberFormat="0" applyAlignment="0" applyProtection="0"/>
    <xf numFmtId="0" fontId="32" fillId="8" borderId="5" applyNumberFormat="0" applyAlignment="0" applyProtection="0"/>
    <xf numFmtId="0" fontId="32" fillId="8" borderId="5" applyNumberFormat="0" applyAlignment="0" applyProtection="0"/>
    <xf numFmtId="0" fontId="32" fillId="8" borderId="5" applyNumberFormat="0" applyAlignment="0" applyProtection="0"/>
    <xf numFmtId="0" fontId="32" fillId="8" borderId="5" applyNumberFormat="0" applyAlignment="0" applyProtection="0"/>
    <xf numFmtId="0" fontId="32" fillId="8" borderId="5" applyNumberFormat="0" applyAlignment="0" applyProtection="0"/>
    <xf numFmtId="0" fontId="32" fillId="8" borderId="5" applyNumberFormat="0" applyAlignment="0" applyProtection="0"/>
    <xf numFmtId="0" fontId="32" fillId="8" borderId="5" applyNumberFormat="0" applyAlignment="0" applyProtection="0"/>
    <xf numFmtId="0" fontId="32" fillId="8" borderId="5" applyNumberFormat="0" applyAlignment="0" applyProtection="0"/>
    <xf numFmtId="0" fontId="32" fillId="8" borderId="5"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16" fillId="24" borderId="11" applyNumberFormat="0" applyFont="0" applyAlignment="0" applyProtection="0"/>
    <xf numFmtId="0" fontId="7" fillId="26" borderId="24" applyNumberFormat="0" applyFon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0" fontId="35" fillId="21" borderId="12"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0" fillId="0" borderId="0" applyFont="0" applyFill="0" applyBorder="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55" fillId="0" borderId="0">
      <alignment vertical="center"/>
      <protection hidden="1"/>
    </xf>
    <xf numFmtId="0" fontId="56" fillId="0" borderId="26">
      <alignment horizontal="center" vertical="center"/>
      <protection locked="0"/>
    </xf>
    <xf numFmtId="0" fontId="56" fillId="0" borderId="26">
      <alignment horizontal="left" vertical="top" wrapText="1"/>
      <protection locked="0"/>
    </xf>
    <xf numFmtId="0" fontId="21" fillId="29" borderId="27">
      <alignment horizontal="center"/>
    </xf>
    <xf numFmtId="0" fontId="57" fillId="31" borderId="23">
      <alignment horizontal="center" vertical="center"/>
    </xf>
    <xf numFmtId="166" fontId="57" fillId="31" borderId="23">
      <alignment horizontal="right" vertical="center"/>
    </xf>
    <xf numFmtId="0" fontId="25" fillId="21" borderId="57" applyNumberFormat="0" applyAlignment="0" applyProtection="0"/>
    <xf numFmtId="0" fontId="35" fillId="21" borderId="54" applyNumberFormat="0" applyAlignment="0" applyProtection="0"/>
    <xf numFmtId="0" fontId="35" fillId="21" borderId="54" applyNumberFormat="0" applyAlignment="0" applyProtection="0"/>
    <xf numFmtId="0" fontId="37" fillId="0" borderId="55" applyNumberFormat="0" applyFill="0" applyAlignment="0" applyProtection="0"/>
    <xf numFmtId="0" fontId="37" fillId="0" borderId="55" applyNumberFormat="0" applyFill="0" applyAlignment="0" applyProtection="0"/>
    <xf numFmtId="0" fontId="16" fillId="24" borderId="53" applyNumberFormat="0" applyFont="0" applyAlignment="0" applyProtection="0"/>
    <xf numFmtId="0" fontId="5" fillId="0" borderId="0"/>
    <xf numFmtId="43" fontId="5" fillId="0" borderId="0" applyFont="0" applyFill="0" applyBorder="0" applyAlignment="0" applyProtection="0"/>
    <xf numFmtId="0" fontId="25" fillId="21" borderId="39" applyNumberFormat="0" applyAlignment="0" applyProtection="0"/>
    <xf numFmtId="0" fontId="25" fillId="21" borderId="39" applyNumberFormat="0" applyAlignment="0" applyProtection="0"/>
    <xf numFmtId="0" fontId="25" fillId="21" borderId="39" applyNumberFormat="0" applyAlignment="0" applyProtection="0"/>
    <xf numFmtId="0" fontId="37" fillId="0" borderId="55" applyNumberFormat="0" applyFill="0" applyAlignment="0" applyProtection="0"/>
    <xf numFmtId="0" fontId="35" fillId="21" borderId="54" applyNumberFormat="0" applyAlignment="0" applyProtection="0"/>
    <xf numFmtId="0" fontId="25" fillId="21" borderId="52" applyNumberFormat="0" applyAlignment="0" applyProtection="0"/>
    <xf numFmtId="0" fontId="37" fillId="0" borderId="42" applyNumberFormat="0" applyFill="0" applyAlignment="0" applyProtection="0"/>
    <xf numFmtId="0" fontId="35" fillId="21" borderId="41" applyNumberForma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32" fillId="8" borderId="52" applyNumberFormat="0" applyAlignment="0" applyProtection="0"/>
    <xf numFmtId="0" fontId="32" fillId="8" borderId="52" applyNumberFormat="0" applyAlignment="0" applyProtection="0"/>
    <xf numFmtId="0" fontId="32" fillId="8" borderId="39" applyNumberFormat="0" applyAlignment="0" applyProtection="0"/>
    <xf numFmtId="0" fontId="32" fillId="8" borderId="52" applyNumberFormat="0" applyAlignment="0" applyProtection="0"/>
    <xf numFmtId="0" fontId="32" fillId="8" borderId="52" applyNumberForma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25" fillId="21" borderId="29" applyNumberFormat="0" applyAlignment="0" applyProtection="0"/>
    <xf numFmtId="0" fontId="16" fillId="24" borderId="53" applyNumberFormat="0" applyFon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2" fillId="8" borderId="29" applyNumberFormat="0" applyAlignment="0" applyProtection="0"/>
    <xf numFmtId="0" fontId="16" fillId="24" borderId="58" applyNumberFormat="0" applyFont="0" applyAlignment="0" applyProtection="0"/>
    <xf numFmtId="0" fontId="37" fillId="0" borderId="55" applyNumberFormat="0" applyFill="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35" fillId="21" borderId="31" applyNumberFormat="0" applyAlignment="0" applyProtection="0"/>
    <xf numFmtId="0" fontId="37" fillId="0" borderId="32" applyNumberFormat="0" applyFill="0" applyAlignment="0" applyProtection="0"/>
    <xf numFmtId="0" fontId="16" fillId="24" borderId="53" applyNumberFormat="0" applyFont="0" applyAlignment="0" applyProtection="0"/>
    <xf numFmtId="0" fontId="5" fillId="0" borderId="0"/>
    <xf numFmtId="0" fontId="5" fillId="0" borderId="0"/>
    <xf numFmtId="0" fontId="37" fillId="0" borderId="55" applyNumberFormat="0" applyFill="0" applyAlignment="0" applyProtection="0"/>
    <xf numFmtId="0" fontId="25" fillId="21" borderId="29" applyNumberFormat="0" applyAlignment="0" applyProtection="0"/>
    <xf numFmtId="0" fontId="25" fillId="21" borderId="29" applyNumberFormat="0" applyAlignment="0" applyProtection="0"/>
    <xf numFmtId="0" fontId="25" fillId="21" borderId="29" applyNumberFormat="0" applyAlignment="0" applyProtection="0"/>
    <xf numFmtId="0" fontId="25" fillId="21" borderId="29" applyNumberFormat="0" applyAlignment="0" applyProtection="0"/>
    <xf numFmtId="0" fontId="25" fillId="21" borderId="29" applyNumberFormat="0" applyAlignment="0" applyProtection="0"/>
    <xf numFmtId="0" fontId="25" fillId="21" borderId="29" applyNumberFormat="0" applyAlignment="0" applyProtection="0"/>
    <xf numFmtId="0" fontId="25" fillId="21" borderId="29" applyNumberFormat="0" applyAlignment="0" applyProtection="0"/>
    <xf numFmtId="0" fontId="35" fillId="21" borderId="54" applyNumberFormat="0" applyAlignment="0" applyProtection="0"/>
    <xf numFmtId="0" fontId="37" fillId="0" borderId="55" applyNumberFormat="0" applyFill="0" applyAlignment="0" applyProtection="0"/>
    <xf numFmtId="0" fontId="32" fillId="8" borderId="29" applyNumberFormat="0" applyAlignment="0" applyProtection="0"/>
    <xf numFmtId="0" fontId="32" fillId="8" borderId="29" applyNumberFormat="0" applyAlignment="0" applyProtection="0"/>
    <xf numFmtId="0" fontId="32" fillId="8" borderId="29" applyNumberFormat="0" applyAlignment="0" applyProtection="0"/>
    <xf numFmtId="0" fontId="32" fillId="8" borderId="29" applyNumberFormat="0" applyAlignment="0" applyProtection="0"/>
    <xf numFmtId="0" fontId="32" fillId="8" borderId="29" applyNumberFormat="0" applyAlignment="0" applyProtection="0"/>
    <xf numFmtId="0" fontId="32" fillId="8" borderId="29" applyNumberFormat="0" applyAlignment="0" applyProtection="0"/>
    <xf numFmtId="0" fontId="32" fillId="8" borderId="29" applyNumberForma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7" fillId="0" borderId="55"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5" fillId="0" borderId="0"/>
    <xf numFmtId="43" fontId="5" fillId="0" borderId="0" applyFont="0" applyFill="0" applyBorder="0" applyAlignment="0" applyProtection="0"/>
    <xf numFmtId="0" fontId="35" fillId="21" borderId="31" applyNumberFormat="0" applyAlignment="0" applyProtection="0"/>
    <xf numFmtId="0" fontId="37" fillId="0" borderId="32" applyNumberFormat="0" applyFill="0" applyAlignment="0" applyProtection="0"/>
    <xf numFmtId="0" fontId="5" fillId="0" borderId="0"/>
    <xf numFmtId="0" fontId="5" fillId="0" borderId="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5" fillId="0" borderId="0"/>
    <xf numFmtId="43" fontId="5" fillId="0" borderId="0" applyFont="0" applyFill="0" applyBorder="0" applyAlignment="0" applyProtection="0"/>
    <xf numFmtId="0" fontId="25" fillId="21" borderId="34" applyNumberFormat="0" applyAlignment="0" applyProtection="0"/>
    <xf numFmtId="0" fontId="32" fillId="8" borderId="34" applyNumberForma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35" fillId="21" borderId="36" applyNumberFormat="0" applyAlignment="0" applyProtection="0"/>
    <xf numFmtId="0" fontId="37" fillId="0" borderId="37" applyNumberFormat="0" applyFill="0" applyAlignment="0" applyProtection="0"/>
    <xf numFmtId="0" fontId="5" fillId="0" borderId="0"/>
    <xf numFmtId="0" fontId="5" fillId="0" borderId="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32" fillId="8" borderId="34" applyNumberFormat="0" applyAlignment="0" applyProtection="0"/>
    <xf numFmtId="0" fontId="32" fillId="8" borderId="34" applyNumberFormat="0" applyAlignment="0" applyProtection="0"/>
    <xf numFmtId="0" fontId="32" fillId="8" borderId="34" applyNumberFormat="0" applyAlignment="0" applyProtection="0"/>
    <xf numFmtId="0" fontId="32" fillId="8" borderId="34" applyNumberFormat="0" applyAlignment="0" applyProtection="0"/>
    <xf numFmtId="0" fontId="32" fillId="8" borderId="34" applyNumberFormat="0" applyAlignment="0" applyProtection="0"/>
    <xf numFmtId="0" fontId="32" fillId="8" borderId="34" applyNumberFormat="0" applyAlignment="0" applyProtection="0"/>
    <xf numFmtId="0" fontId="32" fillId="8" borderId="34" applyNumberForma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16" fillId="24" borderId="35" applyNumberFormat="0" applyFont="0" applyAlignment="0" applyProtection="0"/>
    <xf numFmtId="0" fontId="35" fillId="21" borderId="36" applyNumberFormat="0" applyAlignment="0" applyProtection="0"/>
    <xf numFmtId="0" fontId="35" fillId="21" borderId="36" applyNumberFormat="0" applyAlignment="0" applyProtection="0"/>
    <xf numFmtId="0" fontId="35" fillId="21" borderId="36" applyNumberFormat="0" applyAlignment="0" applyProtection="0"/>
    <xf numFmtId="0" fontId="35" fillId="21" borderId="36" applyNumberFormat="0" applyAlignment="0" applyProtection="0"/>
    <xf numFmtId="0" fontId="35" fillId="21" borderId="36" applyNumberFormat="0" applyAlignment="0" applyProtection="0"/>
    <xf numFmtId="0" fontId="35" fillId="21" borderId="36" applyNumberFormat="0" applyAlignment="0" applyProtection="0"/>
    <xf numFmtId="0" fontId="35" fillId="21" borderId="36" applyNumberFormat="0" applyAlignment="0" applyProtection="0"/>
    <xf numFmtId="0" fontId="35" fillId="21" borderId="36" applyNumberFormat="0" applyAlignment="0" applyProtection="0"/>
    <xf numFmtId="0" fontId="37" fillId="0" borderId="37" applyNumberFormat="0" applyFill="0" applyAlignment="0" applyProtection="0"/>
    <xf numFmtId="0" fontId="37" fillId="0" borderId="37" applyNumberFormat="0" applyFill="0" applyAlignment="0" applyProtection="0"/>
    <xf numFmtId="0" fontId="37" fillId="0" borderId="37" applyNumberFormat="0" applyFill="0" applyAlignment="0" applyProtection="0"/>
    <xf numFmtId="0" fontId="37" fillId="0" borderId="37" applyNumberFormat="0" applyFill="0" applyAlignment="0" applyProtection="0"/>
    <xf numFmtId="0" fontId="37" fillId="0" borderId="37" applyNumberFormat="0" applyFill="0" applyAlignment="0" applyProtection="0"/>
    <xf numFmtId="0" fontId="37" fillId="0" borderId="37" applyNumberFormat="0" applyFill="0" applyAlignment="0" applyProtection="0"/>
    <xf numFmtId="0" fontId="37" fillId="0" borderId="37" applyNumberFormat="0" applyFill="0" applyAlignment="0" applyProtection="0"/>
    <xf numFmtId="0" fontId="37" fillId="0" borderId="37" applyNumberFormat="0" applyFill="0" applyAlignment="0" applyProtection="0"/>
    <xf numFmtId="0" fontId="5" fillId="0" borderId="0"/>
    <xf numFmtId="43" fontId="5" fillId="0" borderId="0" applyFont="0" applyFill="0" applyBorder="0" applyAlignment="0" applyProtection="0"/>
    <xf numFmtId="0" fontId="35" fillId="21" borderId="36" applyNumberFormat="0" applyAlignment="0" applyProtection="0"/>
    <xf numFmtId="0" fontId="37" fillId="0" borderId="37" applyNumberFormat="0" applyFill="0" applyAlignment="0" applyProtection="0"/>
    <xf numFmtId="0" fontId="5" fillId="0" borderId="0"/>
    <xf numFmtId="0" fontId="5" fillId="0" borderId="0"/>
    <xf numFmtId="0" fontId="35" fillId="21" borderId="36" applyNumberFormat="0" applyAlignment="0" applyProtection="0"/>
    <xf numFmtId="0" fontId="35" fillId="21" borderId="36" applyNumberFormat="0" applyAlignment="0" applyProtection="0"/>
    <xf numFmtId="0" fontId="35" fillId="21" borderId="36" applyNumberFormat="0" applyAlignment="0" applyProtection="0"/>
    <xf numFmtId="0" fontId="35" fillId="21" borderId="36" applyNumberFormat="0" applyAlignment="0" applyProtection="0"/>
    <xf numFmtId="0" fontId="35" fillId="21" borderId="36" applyNumberFormat="0" applyAlignment="0" applyProtection="0"/>
    <xf numFmtId="0" fontId="35" fillId="21" borderId="36" applyNumberFormat="0" applyAlignment="0" applyProtection="0"/>
    <xf numFmtId="0" fontId="35" fillId="21" borderId="36" applyNumberFormat="0" applyAlignment="0" applyProtection="0"/>
    <xf numFmtId="0" fontId="35" fillId="21" borderId="36" applyNumberFormat="0" applyAlignment="0" applyProtection="0"/>
    <xf numFmtId="0" fontId="37" fillId="0" borderId="37" applyNumberFormat="0" applyFill="0" applyAlignment="0" applyProtection="0"/>
    <xf numFmtId="0" fontId="37" fillId="0" borderId="37" applyNumberFormat="0" applyFill="0" applyAlignment="0" applyProtection="0"/>
    <xf numFmtId="0" fontId="37" fillId="0" borderId="37" applyNumberFormat="0" applyFill="0" applyAlignment="0" applyProtection="0"/>
    <xf numFmtId="0" fontId="37" fillId="0" borderId="37" applyNumberFormat="0" applyFill="0" applyAlignment="0" applyProtection="0"/>
    <xf numFmtId="0" fontId="37" fillId="0" borderId="37" applyNumberFormat="0" applyFill="0" applyAlignment="0" applyProtection="0"/>
    <xf numFmtId="0" fontId="37" fillId="0" borderId="37" applyNumberFormat="0" applyFill="0" applyAlignment="0" applyProtection="0"/>
    <xf numFmtId="0" fontId="37" fillId="0" borderId="37" applyNumberFormat="0" applyFill="0" applyAlignment="0" applyProtection="0"/>
    <xf numFmtId="0" fontId="37" fillId="0" borderId="37" applyNumberFormat="0" applyFill="0" applyAlignment="0" applyProtection="0"/>
    <xf numFmtId="0" fontId="5" fillId="0" borderId="0"/>
    <xf numFmtId="4" fontId="16" fillId="27" borderId="28" applyNumberFormat="0" applyFont="0" applyBorder="0" applyAlignment="0">
      <alignment horizontal="center"/>
      <protection locked="0"/>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5" fillId="21" borderId="39"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5" fillId="21" borderId="54" applyNumberFormat="0" applyAlignment="0" applyProtection="0"/>
    <xf numFmtId="0" fontId="35" fillId="21" borderId="54" applyNumberFormat="0" applyAlignment="0" applyProtection="0"/>
    <xf numFmtId="44" fontId="5" fillId="0" borderId="0" applyFont="0" applyFill="0" applyBorder="0" applyAlignment="0" applyProtection="0"/>
    <xf numFmtId="4" fontId="16" fillId="28" borderId="28" applyNumberFormat="0" applyFont="0" applyBorder="0" applyAlignment="0">
      <alignment horizontal="center"/>
      <protection locked="0"/>
    </xf>
    <xf numFmtId="0" fontId="37" fillId="0" borderId="55" applyNumberFormat="0" applyFill="0" applyAlignment="0" applyProtection="0"/>
    <xf numFmtId="4" fontId="16" fillId="0" borderId="25" applyNumberFormat="0" applyFont="0" applyBorder="0" applyAlignment="0">
      <alignment horizontal="center"/>
      <protection hidden="1"/>
    </xf>
    <xf numFmtId="0" fontId="5" fillId="0" borderId="0"/>
    <xf numFmtId="0" fontId="5" fillId="0" borderId="0"/>
    <xf numFmtId="0" fontId="32" fillId="8" borderId="57" applyNumberFormat="0" applyAlignment="0" applyProtection="0"/>
    <xf numFmtId="0" fontId="5" fillId="0" borderId="0"/>
    <xf numFmtId="0" fontId="5" fillId="0" borderId="0"/>
    <xf numFmtId="0" fontId="5" fillId="0" borderId="0"/>
    <xf numFmtId="0" fontId="16" fillId="24" borderId="5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21" borderId="52" applyNumberFormat="0" applyAlignment="0" applyProtection="0"/>
    <xf numFmtId="0" fontId="5" fillId="0" borderId="0"/>
    <xf numFmtId="0" fontId="5" fillId="0" borderId="0"/>
    <xf numFmtId="0" fontId="5" fillId="0" borderId="0"/>
    <xf numFmtId="0" fontId="5" fillId="0" borderId="0"/>
    <xf numFmtId="0" fontId="5" fillId="0" borderId="0"/>
    <xf numFmtId="0" fontId="16" fillId="24" borderId="53" applyNumberFormat="0" applyFont="0" applyAlignment="0" applyProtection="0"/>
    <xf numFmtId="0" fontId="5" fillId="0" borderId="0"/>
    <xf numFmtId="0" fontId="5" fillId="0" borderId="0"/>
    <xf numFmtId="0" fontId="5" fillId="0" borderId="0"/>
    <xf numFmtId="0" fontId="32" fillId="8" borderId="52" applyNumberFormat="0" applyAlignment="0" applyProtection="0"/>
    <xf numFmtId="0" fontId="5" fillId="26" borderId="24" applyNumberFormat="0" applyFont="0" applyAlignment="0" applyProtection="0"/>
    <xf numFmtId="0" fontId="35" fillId="21" borderId="36" applyNumberFormat="0" applyAlignment="0" applyProtection="0"/>
    <xf numFmtId="0" fontId="35" fillId="21" borderId="36" applyNumberFormat="0" applyAlignment="0" applyProtection="0"/>
    <xf numFmtId="0" fontId="35" fillId="21" borderId="36" applyNumberFormat="0" applyAlignment="0" applyProtection="0"/>
    <xf numFmtId="0" fontId="35" fillId="21" borderId="36" applyNumberFormat="0" applyAlignment="0" applyProtection="0"/>
    <xf numFmtId="0" fontId="35" fillId="21" borderId="36" applyNumberFormat="0" applyAlignment="0" applyProtection="0"/>
    <xf numFmtId="0" fontId="35" fillId="21" borderId="36" applyNumberFormat="0" applyAlignment="0" applyProtection="0"/>
    <xf numFmtId="0" fontId="35" fillId="21" borderId="36" applyNumberFormat="0" applyAlignment="0" applyProtection="0"/>
    <xf numFmtId="0" fontId="35" fillId="21" borderId="36" applyNumberFormat="0" applyAlignment="0" applyProtection="0"/>
    <xf numFmtId="0" fontId="35" fillId="21" borderId="3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24" borderId="53" applyNumberFormat="0" applyFont="0" applyAlignment="0" applyProtection="0"/>
    <xf numFmtId="0" fontId="32" fillId="8" borderId="52" applyNumberFormat="0" applyAlignment="0" applyProtection="0"/>
    <xf numFmtId="0" fontId="37" fillId="0" borderId="37" applyNumberFormat="0" applyFill="0" applyAlignment="0" applyProtection="0"/>
    <xf numFmtId="0" fontId="37" fillId="0" borderId="37" applyNumberFormat="0" applyFill="0" applyAlignment="0" applyProtection="0"/>
    <xf numFmtId="0" fontId="37" fillId="0" borderId="37" applyNumberFormat="0" applyFill="0" applyAlignment="0" applyProtection="0"/>
    <xf numFmtId="0" fontId="37" fillId="0" borderId="37" applyNumberFormat="0" applyFill="0" applyAlignment="0" applyProtection="0"/>
    <xf numFmtId="0" fontId="37" fillId="0" borderId="37" applyNumberFormat="0" applyFill="0" applyAlignment="0" applyProtection="0"/>
    <xf numFmtId="0" fontId="37" fillId="0" borderId="37" applyNumberFormat="0" applyFill="0" applyAlignment="0" applyProtection="0"/>
    <xf numFmtId="0" fontId="37" fillId="0" borderId="37" applyNumberFormat="0" applyFill="0" applyAlignment="0" applyProtection="0"/>
    <xf numFmtId="0" fontId="37" fillId="0" borderId="37" applyNumberFormat="0" applyFill="0" applyAlignment="0" applyProtection="0"/>
    <xf numFmtId="0" fontId="37" fillId="0" borderId="37" applyNumberFormat="0" applyFill="0" applyAlignment="0" applyProtection="0"/>
    <xf numFmtId="0" fontId="5" fillId="0" borderId="0"/>
    <xf numFmtId="0" fontId="5" fillId="0" borderId="0"/>
    <xf numFmtId="43" fontId="5" fillId="0" borderId="0" applyFont="0" applyFill="0" applyBorder="0" applyAlignment="0" applyProtection="0"/>
    <xf numFmtId="0" fontId="16" fillId="24" borderId="58" applyNumberFormat="0" applyFont="0" applyAlignment="0" applyProtection="0"/>
    <xf numFmtId="0" fontId="25" fillId="21" borderId="29" applyNumberFormat="0" applyAlignment="0" applyProtection="0"/>
    <xf numFmtId="0" fontId="25" fillId="21" borderId="29" applyNumberFormat="0" applyAlignment="0" applyProtection="0"/>
    <xf numFmtId="0" fontId="25" fillId="21" borderId="29" applyNumberFormat="0" applyAlignment="0" applyProtection="0"/>
    <xf numFmtId="0" fontId="25" fillId="21" borderId="29" applyNumberFormat="0" applyAlignment="0" applyProtection="0"/>
    <xf numFmtId="0" fontId="25" fillId="21" borderId="29" applyNumberFormat="0" applyAlignment="0" applyProtection="0"/>
    <xf numFmtId="0" fontId="25" fillId="21" borderId="29" applyNumberFormat="0" applyAlignment="0" applyProtection="0"/>
    <xf numFmtId="0" fontId="25" fillId="21" borderId="29" applyNumberFormat="0" applyAlignment="0" applyProtection="0"/>
    <xf numFmtId="0" fontId="25" fillId="21" borderId="29" applyNumberFormat="0" applyAlignment="0" applyProtection="0"/>
    <xf numFmtId="0" fontId="25" fillId="21" borderId="29" applyNumberFormat="0" applyAlignment="0" applyProtection="0"/>
    <xf numFmtId="0" fontId="25" fillId="21" borderId="29" applyNumberFormat="0" applyAlignment="0" applyProtection="0"/>
    <xf numFmtId="0" fontId="25" fillId="21" borderId="29" applyNumberFormat="0" applyAlignment="0" applyProtection="0"/>
    <xf numFmtId="0" fontId="25" fillId="21" borderId="29" applyNumberFormat="0" applyAlignment="0" applyProtection="0"/>
    <xf numFmtId="0" fontId="25" fillId="21" borderId="29" applyNumberFormat="0" applyAlignment="0" applyProtection="0"/>
    <xf numFmtId="0" fontId="25" fillId="21" borderId="29" applyNumberFormat="0" applyAlignment="0" applyProtection="0"/>
    <xf numFmtId="0" fontId="25" fillId="21" borderId="29" applyNumberFormat="0" applyAlignment="0" applyProtection="0"/>
    <xf numFmtId="0" fontId="25" fillId="21" borderId="29"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 fontId="16" fillId="0" borderId="33" applyNumberFormat="0" applyFont="0" applyBorder="0" applyAlignment="0">
      <alignment horizontal="center"/>
      <protection hidden="1"/>
    </xf>
    <xf numFmtId="0" fontId="32" fillId="8" borderId="29" applyNumberFormat="0" applyAlignment="0" applyProtection="0"/>
    <xf numFmtId="0" fontId="32" fillId="8" borderId="29" applyNumberFormat="0" applyAlignment="0" applyProtection="0"/>
    <xf numFmtId="0" fontId="32" fillId="8" borderId="29" applyNumberFormat="0" applyAlignment="0" applyProtection="0"/>
    <xf numFmtId="0" fontId="32" fillId="8" borderId="29" applyNumberFormat="0" applyAlignment="0" applyProtection="0"/>
    <xf numFmtId="0" fontId="32" fillId="8" borderId="29" applyNumberFormat="0" applyAlignment="0" applyProtection="0"/>
    <xf numFmtId="0" fontId="32" fillId="8" borderId="29" applyNumberFormat="0" applyAlignment="0" applyProtection="0"/>
    <xf numFmtId="0" fontId="32" fillId="8" borderId="29" applyNumberFormat="0" applyAlignment="0" applyProtection="0"/>
    <xf numFmtId="0" fontId="32" fillId="8" borderId="29" applyNumberFormat="0" applyAlignment="0" applyProtection="0"/>
    <xf numFmtId="0" fontId="32" fillId="8" borderId="29" applyNumberFormat="0" applyAlignment="0" applyProtection="0"/>
    <xf numFmtId="0" fontId="32" fillId="8" borderId="29" applyNumberFormat="0" applyAlignment="0" applyProtection="0"/>
    <xf numFmtId="0" fontId="32" fillId="8" borderId="29" applyNumberFormat="0" applyAlignment="0" applyProtection="0"/>
    <xf numFmtId="0" fontId="32" fillId="8" borderId="29" applyNumberFormat="0" applyAlignment="0" applyProtection="0"/>
    <xf numFmtId="0" fontId="32" fillId="8" borderId="29" applyNumberFormat="0" applyAlignment="0" applyProtection="0"/>
    <xf numFmtId="0" fontId="32" fillId="8" borderId="29" applyNumberFormat="0" applyAlignment="0" applyProtection="0"/>
    <xf numFmtId="0" fontId="32" fillId="8" borderId="29" applyNumberFormat="0" applyAlignment="0" applyProtection="0"/>
    <xf numFmtId="0" fontId="32" fillId="8" borderId="29"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16" fillId="24" borderId="30" applyNumberFormat="0" applyFont="0" applyAlignment="0" applyProtection="0"/>
    <xf numFmtId="0" fontId="5" fillId="26" borderId="24" applyNumberFormat="0" applyFon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0" fontId="35" fillId="21" borderId="3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25" fillId="21" borderId="39" applyNumberFormat="0" applyAlignment="0" applyProtection="0"/>
    <xf numFmtId="0" fontId="25" fillId="21" borderId="39" applyNumberFormat="0" applyAlignment="0" applyProtection="0"/>
    <xf numFmtId="0" fontId="25" fillId="21" borderId="39" applyNumberFormat="0" applyAlignment="0" applyProtection="0"/>
    <xf numFmtId="0" fontId="25" fillId="21" borderId="39" applyNumberForma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32" fillId="8" borderId="39" applyNumberFormat="0" applyAlignment="0" applyProtection="0"/>
    <xf numFmtId="0" fontId="32" fillId="8" borderId="39" applyNumberFormat="0" applyAlignment="0" applyProtection="0"/>
    <xf numFmtId="0" fontId="32" fillId="8" borderId="39" applyNumberFormat="0" applyAlignment="0" applyProtection="0"/>
    <xf numFmtId="0" fontId="32" fillId="8" borderId="39" applyNumberFormat="0" applyAlignment="0" applyProtection="0"/>
    <xf numFmtId="0" fontId="32" fillId="8" borderId="39" applyNumberFormat="0" applyAlignment="0" applyProtection="0"/>
    <xf numFmtId="0" fontId="32" fillId="8" borderId="39" applyNumberFormat="0" applyAlignment="0" applyProtection="0"/>
    <xf numFmtId="0" fontId="32" fillId="8" borderId="39" applyNumberForma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55" applyNumberFormat="0" applyFill="0" applyAlignment="0" applyProtection="0"/>
    <xf numFmtId="0" fontId="35" fillId="21" borderId="44" applyNumberFormat="0" applyAlignment="0" applyProtection="0"/>
    <xf numFmtId="0" fontId="37" fillId="0" borderId="45" applyNumberFormat="0" applyFill="0" applyAlignment="0" applyProtection="0"/>
    <xf numFmtId="0" fontId="25" fillId="21" borderId="52" applyNumberFormat="0" applyAlignment="0" applyProtection="0"/>
    <xf numFmtId="0" fontId="35" fillId="21" borderId="44" applyNumberFormat="0" applyAlignment="0" applyProtection="0"/>
    <xf numFmtId="0" fontId="35" fillId="21" borderId="44" applyNumberFormat="0" applyAlignment="0" applyProtection="0"/>
    <xf numFmtId="0" fontId="35" fillId="21" borderId="44" applyNumberFormat="0" applyAlignment="0" applyProtection="0"/>
    <xf numFmtId="0" fontId="35" fillId="21" borderId="44" applyNumberFormat="0" applyAlignment="0" applyProtection="0"/>
    <xf numFmtId="0" fontId="35" fillId="21" borderId="44" applyNumberFormat="0" applyAlignment="0" applyProtection="0"/>
    <xf numFmtId="0" fontId="35" fillId="21" borderId="44" applyNumberFormat="0" applyAlignment="0" applyProtection="0"/>
    <xf numFmtId="0" fontId="35" fillId="21" borderId="44" applyNumberFormat="0" applyAlignment="0" applyProtection="0"/>
    <xf numFmtId="0" fontId="35" fillId="21" borderId="44" applyNumberFormat="0" applyAlignment="0" applyProtection="0"/>
    <xf numFmtId="0" fontId="37" fillId="0" borderId="45" applyNumberFormat="0" applyFill="0" applyAlignment="0" applyProtection="0"/>
    <xf numFmtId="0" fontId="37" fillId="0" borderId="45" applyNumberFormat="0" applyFill="0" applyAlignment="0" applyProtection="0"/>
    <xf numFmtId="0" fontId="37" fillId="0" borderId="45" applyNumberFormat="0" applyFill="0" applyAlignment="0" applyProtection="0"/>
    <xf numFmtId="0" fontId="37" fillId="0" borderId="45" applyNumberFormat="0" applyFill="0" applyAlignment="0" applyProtection="0"/>
    <xf numFmtId="0" fontId="37" fillId="0" borderId="45" applyNumberFormat="0" applyFill="0" applyAlignment="0" applyProtection="0"/>
    <xf numFmtId="0" fontId="37" fillId="0" borderId="45" applyNumberFormat="0" applyFill="0" applyAlignment="0" applyProtection="0"/>
    <xf numFmtId="0" fontId="37" fillId="0" borderId="45" applyNumberFormat="0" applyFill="0" applyAlignment="0" applyProtection="0"/>
    <xf numFmtId="0" fontId="37" fillId="0" borderId="45" applyNumberFormat="0" applyFill="0" applyAlignment="0" applyProtection="0"/>
    <xf numFmtId="0" fontId="16" fillId="24" borderId="53" applyNumberFormat="0" applyFont="0" applyAlignment="0" applyProtection="0"/>
    <xf numFmtId="0" fontId="25" fillId="21" borderId="46" applyNumberFormat="0" applyAlignment="0" applyProtection="0"/>
    <xf numFmtId="0" fontId="32" fillId="8" borderId="46" applyNumberForma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35" fillId="21" borderId="48" applyNumberFormat="0" applyAlignment="0" applyProtection="0"/>
    <xf numFmtId="0" fontId="37" fillId="0" borderId="49" applyNumberFormat="0" applyFill="0" applyAlignment="0" applyProtection="0"/>
    <xf numFmtId="0" fontId="25" fillId="21" borderId="46" applyNumberFormat="0" applyAlignment="0" applyProtection="0"/>
    <xf numFmtId="0" fontId="25" fillId="21" borderId="46" applyNumberFormat="0" applyAlignment="0" applyProtection="0"/>
    <xf numFmtId="0" fontId="25" fillId="21" borderId="46" applyNumberFormat="0" applyAlignment="0" applyProtection="0"/>
    <xf numFmtId="0" fontId="25" fillId="21" borderId="46" applyNumberFormat="0" applyAlignment="0" applyProtection="0"/>
    <xf numFmtId="0" fontId="25" fillId="21" borderId="46" applyNumberFormat="0" applyAlignment="0" applyProtection="0"/>
    <xf numFmtId="0" fontId="25" fillId="21" borderId="46" applyNumberFormat="0" applyAlignment="0" applyProtection="0"/>
    <xf numFmtId="0" fontId="25" fillId="21" borderId="46" applyNumberFormat="0" applyAlignment="0" applyProtection="0"/>
    <xf numFmtId="0" fontId="32" fillId="8" borderId="46" applyNumberFormat="0" applyAlignment="0" applyProtection="0"/>
    <xf numFmtId="0" fontId="32" fillId="8" borderId="46" applyNumberFormat="0" applyAlignment="0" applyProtection="0"/>
    <xf numFmtId="0" fontId="32" fillId="8" borderId="46" applyNumberFormat="0" applyAlignment="0" applyProtection="0"/>
    <xf numFmtId="0" fontId="32" fillId="8" borderId="46" applyNumberFormat="0" applyAlignment="0" applyProtection="0"/>
    <xf numFmtId="0" fontId="32" fillId="8" borderId="46" applyNumberFormat="0" applyAlignment="0" applyProtection="0"/>
    <xf numFmtId="0" fontId="32" fillId="8" borderId="46" applyNumberFormat="0" applyAlignment="0" applyProtection="0"/>
    <xf numFmtId="0" fontId="32" fillId="8" borderId="46" applyNumberForma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16" fillId="24" borderId="47" applyNumberFormat="0" applyFon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7" fillId="0" borderId="49" applyNumberFormat="0" applyFill="0" applyAlignment="0" applyProtection="0"/>
    <xf numFmtId="0" fontId="37" fillId="0" borderId="49" applyNumberFormat="0" applyFill="0" applyAlignment="0" applyProtection="0"/>
    <xf numFmtId="0" fontId="37" fillId="0" borderId="49" applyNumberFormat="0" applyFill="0" applyAlignment="0" applyProtection="0"/>
    <xf numFmtId="0" fontId="37" fillId="0" borderId="49" applyNumberFormat="0" applyFill="0" applyAlignment="0" applyProtection="0"/>
    <xf numFmtId="0" fontId="37" fillId="0" borderId="49" applyNumberFormat="0" applyFill="0" applyAlignment="0" applyProtection="0"/>
    <xf numFmtId="0" fontId="37" fillId="0" borderId="49" applyNumberFormat="0" applyFill="0" applyAlignment="0" applyProtection="0"/>
    <xf numFmtId="0" fontId="37" fillId="0" borderId="49" applyNumberFormat="0" applyFill="0" applyAlignment="0" applyProtection="0"/>
    <xf numFmtId="0" fontId="37" fillId="0" borderId="49"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5" fillId="21" borderId="48" applyNumberFormat="0" applyAlignment="0" applyProtection="0"/>
    <xf numFmtId="0" fontId="37" fillId="0" borderId="49" applyNumberFormat="0" applyFill="0" applyAlignment="0" applyProtection="0"/>
    <xf numFmtId="0" fontId="25" fillId="21" borderId="52"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7" fillId="0" borderId="49" applyNumberFormat="0" applyFill="0" applyAlignment="0" applyProtection="0"/>
    <xf numFmtId="0" fontId="37" fillId="0" borderId="49" applyNumberFormat="0" applyFill="0" applyAlignment="0" applyProtection="0"/>
    <xf numFmtId="0" fontId="37" fillId="0" borderId="49" applyNumberFormat="0" applyFill="0" applyAlignment="0" applyProtection="0"/>
    <xf numFmtId="0" fontId="37" fillId="0" borderId="49" applyNumberFormat="0" applyFill="0" applyAlignment="0" applyProtection="0"/>
    <xf numFmtId="0" fontId="37" fillId="0" borderId="49" applyNumberFormat="0" applyFill="0" applyAlignment="0" applyProtection="0"/>
    <xf numFmtId="0" fontId="37" fillId="0" borderId="49" applyNumberFormat="0" applyFill="0" applyAlignment="0" applyProtection="0"/>
    <xf numFmtId="0" fontId="37" fillId="0" borderId="49" applyNumberFormat="0" applyFill="0" applyAlignment="0" applyProtection="0"/>
    <xf numFmtId="0" fontId="37" fillId="0" borderId="49" applyNumberFormat="0" applyFill="0" applyAlignment="0" applyProtection="0"/>
    <xf numFmtId="0" fontId="16" fillId="24" borderId="53" applyNumberFormat="0" applyFont="0" applyAlignment="0" applyProtection="0"/>
    <xf numFmtId="0" fontId="35" fillId="21" borderId="54" applyNumberFormat="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32" fillId="8" borderId="52" applyNumberFormat="0" applyAlignment="0" applyProtection="0"/>
    <xf numFmtId="4" fontId="16" fillId="0" borderId="38" applyNumberFormat="0" applyFont="0" applyBorder="0" applyAlignment="0">
      <alignment horizontal="center"/>
      <protection hidden="1"/>
    </xf>
    <xf numFmtId="0" fontId="25" fillId="21" borderId="52" applyNumberFormat="0" applyAlignment="0" applyProtection="0"/>
    <xf numFmtId="0" fontId="35" fillId="21" borderId="54" applyNumberFormat="0" applyAlignment="0" applyProtection="0"/>
    <xf numFmtId="0" fontId="16" fillId="24" borderId="53" applyNumberFormat="0" applyFont="0" applyAlignment="0" applyProtection="0"/>
    <xf numFmtId="0" fontId="25" fillId="21" borderId="52"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5" fillId="21" borderId="48" applyNumberFormat="0" applyAlignment="0" applyProtection="0"/>
    <xf numFmtId="0" fontId="37" fillId="0" borderId="49" applyNumberFormat="0" applyFill="0" applyAlignment="0" applyProtection="0"/>
    <xf numFmtId="0" fontId="37" fillId="0" borderId="49" applyNumberFormat="0" applyFill="0" applyAlignment="0" applyProtection="0"/>
    <xf numFmtId="0" fontId="37" fillId="0" borderId="49" applyNumberFormat="0" applyFill="0" applyAlignment="0" applyProtection="0"/>
    <xf numFmtId="0" fontId="37" fillId="0" borderId="49" applyNumberFormat="0" applyFill="0" applyAlignment="0" applyProtection="0"/>
    <xf numFmtId="0" fontId="37" fillId="0" borderId="49" applyNumberFormat="0" applyFill="0" applyAlignment="0" applyProtection="0"/>
    <xf numFmtId="0" fontId="37" fillId="0" borderId="49" applyNumberFormat="0" applyFill="0" applyAlignment="0" applyProtection="0"/>
    <xf numFmtId="0" fontId="37" fillId="0" borderId="49" applyNumberFormat="0" applyFill="0" applyAlignment="0" applyProtection="0"/>
    <xf numFmtId="0" fontId="37" fillId="0" borderId="49" applyNumberFormat="0" applyFill="0" applyAlignment="0" applyProtection="0"/>
    <xf numFmtId="0" fontId="37" fillId="0" borderId="49" applyNumberFormat="0" applyFill="0" applyAlignment="0" applyProtection="0"/>
    <xf numFmtId="0" fontId="25" fillId="21" borderId="52" applyNumberFormat="0" applyAlignment="0" applyProtection="0"/>
    <xf numFmtId="0" fontId="32" fillId="8" borderId="52" applyNumberFormat="0" applyAlignment="0" applyProtection="0"/>
    <xf numFmtId="0" fontId="35" fillId="21" borderId="54" applyNumberFormat="0" applyAlignment="0" applyProtection="0"/>
    <xf numFmtId="0" fontId="25" fillId="21" borderId="39" applyNumberFormat="0" applyAlignment="0" applyProtection="0"/>
    <xf numFmtId="0" fontId="25" fillId="21" borderId="39" applyNumberFormat="0" applyAlignment="0" applyProtection="0"/>
    <xf numFmtId="0" fontId="25" fillId="21" borderId="39" applyNumberFormat="0" applyAlignment="0" applyProtection="0"/>
    <xf numFmtId="0" fontId="25" fillId="21" borderId="39" applyNumberFormat="0" applyAlignment="0" applyProtection="0"/>
    <xf numFmtId="0" fontId="25" fillId="21" borderId="39" applyNumberFormat="0" applyAlignment="0" applyProtection="0"/>
    <xf numFmtId="0" fontId="25" fillId="21" borderId="39" applyNumberFormat="0" applyAlignment="0" applyProtection="0"/>
    <xf numFmtId="0" fontId="25" fillId="21" borderId="39" applyNumberFormat="0" applyAlignment="0" applyProtection="0"/>
    <xf numFmtId="0" fontId="25" fillId="21" borderId="39" applyNumberFormat="0" applyAlignment="0" applyProtection="0"/>
    <xf numFmtId="0" fontId="25" fillId="21" borderId="39" applyNumberFormat="0" applyAlignment="0" applyProtection="0"/>
    <xf numFmtId="0" fontId="25" fillId="21" borderId="39" applyNumberFormat="0" applyAlignment="0" applyProtection="0"/>
    <xf numFmtId="0" fontId="25" fillId="21" borderId="39" applyNumberFormat="0" applyAlignment="0" applyProtection="0"/>
    <xf numFmtId="0" fontId="25" fillId="21" borderId="39" applyNumberFormat="0" applyAlignment="0" applyProtection="0"/>
    <xf numFmtId="0" fontId="25" fillId="21" borderId="39" applyNumberFormat="0" applyAlignment="0" applyProtection="0"/>
    <xf numFmtId="0" fontId="25" fillId="21" borderId="39" applyNumberFormat="0" applyAlignment="0" applyProtection="0"/>
    <xf numFmtId="0" fontId="25" fillId="21" borderId="39" applyNumberFormat="0" applyAlignment="0" applyProtection="0"/>
    <xf numFmtId="0" fontId="25" fillId="21" borderId="39" applyNumberFormat="0" applyAlignment="0" applyProtection="0"/>
    <xf numFmtId="0" fontId="37" fillId="0" borderId="55" applyNumberFormat="0" applyFill="0" applyAlignment="0" applyProtection="0"/>
    <xf numFmtId="0" fontId="35" fillId="21" borderId="54" applyNumberForma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4" fontId="16" fillId="0" borderId="43" applyNumberFormat="0" applyFont="0" applyBorder="0" applyAlignment="0">
      <alignment horizontal="center"/>
      <protection hidden="1"/>
    </xf>
    <xf numFmtId="0" fontId="32" fillId="8" borderId="39" applyNumberFormat="0" applyAlignment="0" applyProtection="0"/>
    <xf numFmtId="0" fontId="32" fillId="8" borderId="39" applyNumberFormat="0" applyAlignment="0" applyProtection="0"/>
    <xf numFmtId="0" fontId="32" fillId="8" borderId="39" applyNumberFormat="0" applyAlignment="0" applyProtection="0"/>
    <xf numFmtId="0" fontId="32" fillId="8" borderId="39" applyNumberFormat="0" applyAlignment="0" applyProtection="0"/>
    <xf numFmtId="0" fontId="32" fillId="8" borderId="39" applyNumberFormat="0" applyAlignment="0" applyProtection="0"/>
    <xf numFmtId="0" fontId="32" fillId="8" borderId="39" applyNumberFormat="0" applyAlignment="0" applyProtection="0"/>
    <xf numFmtId="0" fontId="32" fillId="8" borderId="39" applyNumberFormat="0" applyAlignment="0" applyProtection="0"/>
    <xf numFmtId="0" fontId="32" fillId="8" borderId="39" applyNumberFormat="0" applyAlignment="0" applyProtection="0"/>
    <xf numFmtId="0" fontId="32" fillId="8" borderId="39" applyNumberFormat="0" applyAlignment="0" applyProtection="0"/>
    <xf numFmtId="0" fontId="32" fillId="8" borderId="39" applyNumberFormat="0" applyAlignment="0" applyProtection="0"/>
    <xf numFmtId="0" fontId="32" fillId="8" borderId="39" applyNumberFormat="0" applyAlignment="0" applyProtection="0"/>
    <xf numFmtId="0" fontId="32" fillId="8" borderId="39" applyNumberFormat="0" applyAlignment="0" applyProtection="0"/>
    <xf numFmtId="0" fontId="32" fillId="8" borderId="39" applyNumberFormat="0" applyAlignment="0" applyProtection="0"/>
    <xf numFmtId="0" fontId="32" fillId="8" borderId="39" applyNumberFormat="0" applyAlignment="0" applyProtection="0"/>
    <xf numFmtId="0" fontId="32" fillId="8" borderId="39" applyNumberFormat="0" applyAlignment="0" applyProtection="0"/>
    <xf numFmtId="0" fontId="32" fillId="8" borderId="39" applyNumberFormat="0" applyAlignment="0" applyProtection="0"/>
    <xf numFmtId="0" fontId="25" fillId="21" borderId="52" applyNumberFormat="0" applyAlignment="0" applyProtection="0"/>
    <xf numFmtId="0" fontId="16" fillId="24" borderId="53"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16" fillId="24" borderId="40" applyNumberFormat="0" applyFon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5" fillId="21" borderId="41" applyNumberFormat="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37" fillId="0" borderId="42" applyNumberFormat="0" applyFill="0" applyAlignment="0" applyProtection="0"/>
    <xf numFmtId="0" fontId="16" fillId="24" borderId="58" applyNumberFormat="0" applyFont="0" applyAlignment="0" applyProtection="0"/>
    <xf numFmtId="0" fontId="35" fillId="21" borderId="59" applyNumberFormat="0" applyAlignment="0" applyProtection="0"/>
    <xf numFmtId="0" fontId="37" fillId="0" borderId="60" applyNumberFormat="0" applyFill="0" applyAlignment="0" applyProtection="0"/>
    <xf numFmtId="0" fontId="25" fillId="21" borderId="57" applyNumberFormat="0" applyAlignment="0" applyProtection="0"/>
    <xf numFmtId="0" fontId="25" fillId="21" borderId="57" applyNumberFormat="0" applyAlignment="0" applyProtection="0"/>
    <xf numFmtId="0" fontId="25" fillId="21" borderId="57" applyNumberFormat="0" applyAlignment="0" applyProtection="0"/>
    <xf numFmtId="0" fontId="25" fillId="21" borderId="57" applyNumberFormat="0" applyAlignment="0" applyProtection="0"/>
    <xf numFmtId="0" fontId="25" fillId="21" borderId="57" applyNumberFormat="0" applyAlignment="0" applyProtection="0"/>
    <xf numFmtId="0" fontId="25" fillId="21" borderId="57" applyNumberFormat="0" applyAlignment="0" applyProtection="0"/>
    <xf numFmtId="0" fontId="25" fillId="21" borderId="57" applyNumberFormat="0" applyAlignment="0" applyProtection="0"/>
    <xf numFmtId="0" fontId="32" fillId="8" borderId="57" applyNumberFormat="0" applyAlignment="0" applyProtection="0"/>
    <xf numFmtId="0" fontId="32" fillId="8" borderId="57" applyNumberFormat="0" applyAlignment="0" applyProtection="0"/>
    <xf numFmtId="0" fontId="32" fillId="8" borderId="57" applyNumberFormat="0" applyAlignment="0" applyProtection="0"/>
    <xf numFmtId="0" fontId="32" fillId="8" borderId="57" applyNumberFormat="0" applyAlignment="0" applyProtection="0"/>
    <xf numFmtId="0" fontId="32" fillId="8" borderId="57" applyNumberFormat="0" applyAlignment="0" applyProtection="0"/>
    <xf numFmtId="0" fontId="32" fillId="8" borderId="57" applyNumberFormat="0" applyAlignment="0" applyProtection="0"/>
    <xf numFmtId="0" fontId="32" fillId="8" borderId="57" applyNumberForma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5" fillId="21" borderId="59" applyNumberFormat="0" applyAlignment="0" applyProtection="0"/>
    <xf numFmtId="0" fontId="37" fillId="0" borderId="60" applyNumberFormat="0" applyFill="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4" fontId="16" fillId="27" borderId="51" applyNumberFormat="0" applyFont="0" applyBorder="0" applyAlignment="0">
      <alignment horizontal="center"/>
      <protection locked="0"/>
    </xf>
    <xf numFmtId="4" fontId="16" fillId="28" borderId="51" applyNumberFormat="0" applyFont="0" applyBorder="0" applyAlignment="0">
      <alignment horizontal="center"/>
      <protection locked="0"/>
    </xf>
    <xf numFmtId="4" fontId="16" fillId="0" borderId="50" applyNumberFormat="0" applyFont="0" applyBorder="0" applyAlignment="0">
      <alignment horizontal="center"/>
      <protection hidden="1"/>
    </xf>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25" fillId="21" borderId="52" applyNumberFormat="0" applyAlignment="0" applyProtection="0"/>
    <xf numFmtId="0" fontId="25" fillId="21" borderId="52" applyNumberFormat="0" applyAlignment="0" applyProtection="0"/>
    <xf numFmtId="0" fontId="25" fillId="21" borderId="52" applyNumberFormat="0" applyAlignment="0" applyProtection="0"/>
    <xf numFmtId="0" fontId="25" fillId="21" borderId="52" applyNumberFormat="0" applyAlignment="0" applyProtection="0"/>
    <xf numFmtId="0" fontId="25" fillId="21" borderId="52" applyNumberFormat="0" applyAlignment="0" applyProtection="0"/>
    <xf numFmtId="0" fontId="25" fillId="21" borderId="52" applyNumberFormat="0" applyAlignment="0" applyProtection="0"/>
    <xf numFmtId="0" fontId="25" fillId="21" borderId="52" applyNumberFormat="0" applyAlignment="0" applyProtection="0"/>
    <xf numFmtId="0" fontId="25" fillId="21" borderId="52" applyNumberFormat="0" applyAlignment="0" applyProtection="0"/>
    <xf numFmtId="0" fontId="25" fillId="21" borderId="52" applyNumberFormat="0" applyAlignment="0" applyProtection="0"/>
    <xf numFmtId="0" fontId="25" fillId="21" borderId="52" applyNumberFormat="0" applyAlignment="0" applyProtection="0"/>
    <xf numFmtId="0" fontId="25" fillId="21" borderId="52" applyNumberFormat="0" applyAlignment="0" applyProtection="0"/>
    <xf numFmtId="0" fontId="25" fillId="21" borderId="52" applyNumberFormat="0" applyAlignment="0" applyProtection="0"/>
    <xf numFmtId="0" fontId="25" fillId="21" borderId="52" applyNumberFormat="0" applyAlignment="0" applyProtection="0"/>
    <xf numFmtId="0" fontId="25" fillId="21" borderId="52" applyNumberFormat="0" applyAlignment="0" applyProtection="0"/>
    <xf numFmtId="0" fontId="25" fillId="21" borderId="52" applyNumberFormat="0" applyAlignment="0" applyProtection="0"/>
    <xf numFmtId="0" fontId="25" fillId="21" borderId="52" applyNumberFormat="0" applyAlignment="0" applyProtection="0"/>
    <xf numFmtId="4" fontId="16" fillId="0" borderId="56" applyNumberFormat="0" applyFont="0" applyBorder="0" applyAlignment="0">
      <alignment horizontal="center"/>
      <protection hidden="1"/>
    </xf>
    <xf numFmtId="0" fontId="32" fillId="8" borderId="52" applyNumberFormat="0" applyAlignment="0" applyProtection="0"/>
    <xf numFmtId="0" fontId="32" fillId="8" borderId="52" applyNumberFormat="0" applyAlignment="0" applyProtection="0"/>
    <xf numFmtId="0" fontId="32" fillId="8" borderId="52" applyNumberFormat="0" applyAlignment="0" applyProtection="0"/>
    <xf numFmtId="0" fontId="32" fillId="8" borderId="52" applyNumberFormat="0" applyAlignment="0" applyProtection="0"/>
    <xf numFmtId="0" fontId="32" fillId="8" borderId="52" applyNumberFormat="0" applyAlignment="0" applyProtection="0"/>
    <xf numFmtId="0" fontId="32" fillId="8" borderId="52" applyNumberFormat="0" applyAlignment="0" applyProtection="0"/>
    <xf numFmtId="0" fontId="32" fillId="8" borderId="52" applyNumberFormat="0" applyAlignment="0" applyProtection="0"/>
    <xf numFmtId="0" fontId="32" fillId="8" borderId="52" applyNumberFormat="0" applyAlignment="0" applyProtection="0"/>
    <xf numFmtId="0" fontId="32" fillId="8" borderId="52" applyNumberFormat="0" applyAlignment="0" applyProtection="0"/>
    <xf numFmtId="0" fontId="32" fillId="8" borderId="52" applyNumberFormat="0" applyAlignment="0" applyProtection="0"/>
    <xf numFmtId="0" fontId="32" fillId="8" borderId="52" applyNumberFormat="0" applyAlignment="0" applyProtection="0"/>
    <xf numFmtId="0" fontId="32" fillId="8" borderId="52" applyNumberFormat="0" applyAlignment="0" applyProtection="0"/>
    <xf numFmtId="0" fontId="32" fillId="8" borderId="52" applyNumberFormat="0" applyAlignment="0" applyProtection="0"/>
    <xf numFmtId="0" fontId="32" fillId="8" borderId="52" applyNumberFormat="0" applyAlignment="0" applyProtection="0"/>
    <xf numFmtId="0" fontId="32" fillId="8" borderId="52" applyNumberFormat="0" applyAlignment="0" applyProtection="0"/>
    <xf numFmtId="0" fontId="32" fillId="8" borderId="52" applyNumberForma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16" fillId="24" borderId="53" applyNumberFormat="0" applyFon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5" fillId="21" borderId="54" applyNumberFormat="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7" fillId="0" borderId="55" applyNumberFormat="0" applyFill="0" applyAlignment="0" applyProtection="0"/>
    <xf numFmtId="0" fontId="35" fillId="21" borderId="62" applyNumberFormat="0" applyAlignment="0" applyProtection="0"/>
    <xf numFmtId="0" fontId="37" fillId="0" borderId="63" applyNumberFormat="0" applyFill="0" applyAlignment="0" applyProtection="0"/>
    <xf numFmtId="0" fontId="35" fillId="21" borderId="62" applyNumberFormat="0" applyAlignment="0" applyProtection="0"/>
    <xf numFmtId="0" fontId="35" fillId="21" borderId="62" applyNumberFormat="0" applyAlignment="0" applyProtection="0"/>
    <xf numFmtId="0" fontId="35" fillId="21" borderId="62" applyNumberFormat="0" applyAlignment="0" applyProtection="0"/>
    <xf numFmtId="0" fontId="35" fillId="21" borderId="62" applyNumberFormat="0" applyAlignment="0" applyProtection="0"/>
    <xf numFmtId="0" fontId="35" fillId="21" borderId="62" applyNumberFormat="0" applyAlignment="0" applyProtection="0"/>
    <xf numFmtId="0" fontId="35" fillId="21" borderId="62" applyNumberFormat="0" applyAlignment="0" applyProtection="0"/>
    <xf numFmtId="0" fontId="35" fillId="21" borderId="62" applyNumberFormat="0" applyAlignment="0" applyProtection="0"/>
    <xf numFmtId="0" fontId="35" fillId="21" borderId="62" applyNumberFormat="0" applyAlignment="0" applyProtection="0"/>
    <xf numFmtId="0" fontId="37" fillId="0" borderId="63" applyNumberFormat="0" applyFill="0" applyAlignment="0" applyProtection="0"/>
    <xf numFmtId="0" fontId="37" fillId="0" borderId="63" applyNumberFormat="0" applyFill="0" applyAlignment="0" applyProtection="0"/>
    <xf numFmtId="0" fontId="37" fillId="0" borderId="63" applyNumberFormat="0" applyFill="0" applyAlignment="0" applyProtection="0"/>
    <xf numFmtId="0" fontId="37" fillId="0" borderId="63" applyNumberFormat="0" applyFill="0" applyAlignment="0" applyProtection="0"/>
    <xf numFmtId="0" fontId="37" fillId="0" borderId="63" applyNumberFormat="0" applyFill="0" applyAlignment="0" applyProtection="0"/>
    <xf numFmtId="0" fontId="37" fillId="0" borderId="63" applyNumberFormat="0" applyFill="0" applyAlignment="0" applyProtection="0"/>
    <xf numFmtId="0" fontId="37" fillId="0" borderId="63" applyNumberFormat="0" applyFill="0" applyAlignment="0" applyProtection="0"/>
    <xf numFmtId="0" fontId="37" fillId="0" borderId="63" applyNumberFormat="0" applyFill="0" applyAlignment="0" applyProtection="0"/>
    <xf numFmtId="0" fontId="25" fillId="21" borderId="64" applyNumberFormat="0" applyAlignment="0" applyProtection="0"/>
    <xf numFmtId="0" fontId="32" fillId="8" borderId="64" applyNumberForma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35" fillId="21" borderId="66" applyNumberFormat="0" applyAlignment="0" applyProtection="0"/>
    <xf numFmtId="0" fontId="37" fillId="0" borderId="67" applyNumberFormat="0" applyFill="0" applyAlignment="0" applyProtection="0"/>
    <xf numFmtId="0" fontId="25" fillId="21" borderId="64" applyNumberFormat="0" applyAlignment="0" applyProtection="0"/>
    <xf numFmtId="0" fontId="25" fillId="21" borderId="64" applyNumberFormat="0" applyAlignment="0" applyProtection="0"/>
    <xf numFmtId="0" fontId="25" fillId="21" borderId="64" applyNumberFormat="0" applyAlignment="0" applyProtection="0"/>
    <xf numFmtId="0" fontId="25" fillId="21" borderId="64" applyNumberFormat="0" applyAlignment="0" applyProtection="0"/>
    <xf numFmtId="0" fontId="25" fillId="21" borderId="64" applyNumberFormat="0" applyAlignment="0" applyProtection="0"/>
    <xf numFmtId="0" fontId="25" fillId="21" borderId="64" applyNumberFormat="0" applyAlignment="0" applyProtection="0"/>
    <xf numFmtId="0" fontId="25" fillId="21" borderId="64" applyNumberFormat="0" applyAlignment="0" applyProtection="0"/>
    <xf numFmtId="0" fontId="32" fillId="8" borderId="64" applyNumberFormat="0" applyAlignment="0" applyProtection="0"/>
    <xf numFmtId="0" fontId="32" fillId="8" borderId="64" applyNumberFormat="0" applyAlignment="0" applyProtection="0"/>
    <xf numFmtId="0" fontId="32" fillId="8" borderId="64" applyNumberFormat="0" applyAlignment="0" applyProtection="0"/>
    <xf numFmtId="0" fontId="32" fillId="8" borderId="64" applyNumberFormat="0" applyAlignment="0" applyProtection="0"/>
    <xf numFmtId="0" fontId="32" fillId="8" borderId="64" applyNumberFormat="0" applyAlignment="0" applyProtection="0"/>
    <xf numFmtId="0" fontId="32" fillId="8" borderId="64" applyNumberFormat="0" applyAlignment="0" applyProtection="0"/>
    <xf numFmtId="0" fontId="32" fillId="8" borderId="64" applyNumberForma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16" fillId="24" borderId="65" applyNumberFormat="0" applyFont="0" applyAlignment="0" applyProtection="0"/>
    <xf numFmtId="0" fontId="35" fillId="21" borderId="66" applyNumberFormat="0" applyAlignment="0" applyProtection="0"/>
    <xf numFmtId="0" fontId="35" fillId="21" borderId="66" applyNumberFormat="0" applyAlignment="0" applyProtection="0"/>
    <xf numFmtId="0" fontId="35" fillId="21" borderId="66" applyNumberFormat="0" applyAlignment="0" applyProtection="0"/>
    <xf numFmtId="0" fontId="35" fillId="21" borderId="66" applyNumberFormat="0" applyAlignment="0" applyProtection="0"/>
    <xf numFmtId="0" fontId="35" fillId="21" borderId="66" applyNumberFormat="0" applyAlignment="0" applyProtection="0"/>
    <xf numFmtId="0" fontId="35" fillId="21" borderId="66" applyNumberFormat="0" applyAlignment="0" applyProtection="0"/>
    <xf numFmtId="0" fontId="35" fillId="21" borderId="66" applyNumberFormat="0" applyAlignment="0" applyProtection="0"/>
    <xf numFmtId="0" fontId="35" fillId="21" borderId="66" applyNumberFormat="0" applyAlignment="0" applyProtection="0"/>
    <xf numFmtId="0" fontId="37"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35" fillId="21" borderId="66" applyNumberFormat="0" applyAlignment="0" applyProtection="0"/>
    <xf numFmtId="0" fontId="37" fillId="0" borderId="67" applyNumberFormat="0" applyFill="0" applyAlignment="0" applyProtection="0"/>
    <xf numFmtId="0" fontId="35" fillId="21" borderId="66" applyNumberFormat="0" applyAlignment="0" applyProtection="0"/>
    <xf numFmtId="0" fontId="35" fillId="21" borderId="66" applyNumberFormat="0" applyAlignment="0" applyProtection="0"/>
    <xf numFmtId="0" fontId="35" fillId="21" borderId="66" applyNumberFormat="0" applyAlignment="0" applyProtection="0"/>
    <xf numFmtId="0" fontId="35" fillId="21" borderId="66" applyNumberFormat="0" applyAlignment="0" applyProtection="0"/>
    <xf numFmtId="0" fontId="35" fillId="21" borderId="66" applyNumberFormat="0" applyAlignment="0" applyProtection="0"/>
    <xf numFmtId="0" fontId="35" fillId="21" borderId="66" applyNumberFormat="0" applyAlignment="0" applyProtection="0"/>
    <xf numFmtId="0" fontId="35" fillId="21" borderId="66" applyNumberFormat="0" applyAlignment="0" applyProtection="0"/>
    <xf numFmtId="0" fontId="35" fillId="21" borderId="66" applyNumberFormat="0" applyAlignment="0" applyProtection="0"/>
    <xf numFmtId="0" fontId="37"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4" fontId="16" fillId="0" borderId="61" applyNumberFormat="0" applyFont="0" applyBorder="0" applyAlignment="0">
      <alignment horizontal="center"/>
      <protection hidden="1"/>
    </xf>
    <xf numFmtId="0" fontId="35" fillId="21" borderId="66" applyNumberFormat="0" applyAlignment="0" applyProtection="0"/>
    <xf numFmtId="0" fontId="35" fillId="21" borderId="66" applyNumberFormat="0" applyAlignment="0" applyProtection="0"/>
    <xf numFmtId="0" fontId="35" fillId="21" borderId="66" applyNumberFormat="0" applyAlignment="0" applyProtection="0"/>
    <xf numFmtId="0" fontId="35" fillId="21" borderId="66" applyNumberFormat="0" applyAlignment="0" applyProtection="0"/>
    <xf numFmtId="0" fontId="35" fillId="21" borderId="66" applyNumberFormat="0" applyAlignment="0" applyProtection="0"/>
    <xf numFmtId="0" fontId="35" fillId="21" borderId="66" applyNumberFormat="0" applyAlignment="0" applyProtection="0"/>
    <xf numFmtId="0" fontId="35" fillId="21" borderId="66" applyNumberFormat="0" applyAlignment="0" applyProtection="0"/>
    <xf numFmtId="0" fontId="35" fillId="21" borderId="66" applyNumberFormat="0" applyAlignment="0" applyProtection="0"/>
    <xf numFmtId="0" fontId="35" fillId="21" borderId="66" applyNumberFormat="0" applyAlignment="0" applyProtection="0"/>
    <xf numFmtId="0" fontId="37"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37" fillId="0" borderId="67" applyNumberFormat="0" applyFill="0" applyAlignment="0" applyProtection="0"/>
    <xf numFmtId="0" fontId="25" fillId="21" borderId="57" applyNumberFormat="0" applyAlignment="0" applyProtection="0"/>
    <xf numFmtId="0" fontId="25" fillId="21" borderId="57" applyNumberFormat="0" applyAlignment="0" applyProtection="0"/>
    <xf numFmtId="0" fontId="25" fillId="21" borderId="57" applyNumberFormat="0" applyAlignment="0" applyProtection="0"/>
    <xf numFmtId="0" fontId="25" fillId="21" borderId="57" applyNumberFormat="0" applyAlignment="0" applyProtection="0"/>
    <xf numFmtId="0" fontId="25" fillId="21" borderId="57" applyNumberFormat="0" applyAlignment="0" applyProtection="0"/>
    <xf numFmtId="0" fontId="25" fillId="21" borderId="57" applyNumberFormat="0" applyAlignment="0" applyProtection="0"/>
    <xf numFmtId="0" fontId="25" fillId="21" borderId="57" applyNumberFormat="0" applyAlignment="0" applyProtection="0"/>
    <xf numFmtId="0" fontId="25" fillId="21" borderId="57" applyNumberFormat="0" applyAlignment="0" applyProtection="0"/>
    <xf numFmtId="0" fontId="25" fillId="21" borderId="57" applyNumberFormat="0" applyAlignment="0" applyProtection="0"/>
    <xf numFmtId="0" fontId="25" fillId="21" borderId="57" applyNumberFormat="0" applyAlignment="0" applyProtection="0"/>
    <xf numFmtId="0" fontId="25" fillId="21" borderId="57" applyNumberFormat="0" applyAlignment="0" applyProtection="0"/>
    <xf numFmtId="0" fontId="25" fillId="21" borderId="57" applyNumberFormat="0" applyAlignment="0" applyProtection="0"/>
    <xf numFmtId="0" fontId="25" fillId="21" borderId="57" applyNumberFormat="0" applyAlignment="0" applyProtection="0"/>
    <xf numFmtId="0" fontId="25" fillId="21" borderId="57" applyNumberFormat="0" applyAlignment="0" applyProtection="0"/>
    <xf numFmtId="0" fontId="25" fillId="21" borderId="57" applyNumberFormat="0" applyAlignment="0" applyProtection="0"/>
    <xf numFmtId="0" fontId="25" fillId="21" borderId="57" applyNumberFormat="0" applyAlignment="0" applyProtection="0"/>
    <xf numFmtId="4" fontId="16" fillId="0" borderId="61" applyNumberFormat="0" applyFont="0" applyBorder="0" applyAlignment="0">
      <alignment horizontal="center"/>
      <protection hidden="1"/>
    </xf>
    <xf numFmtId="0" fontId="32" fillId="8" borderId="57" applyNumberFormat="0" applyAlignment="0" applyProtection="0"/>
    <xf numFmtId="0" fontId="32" fillId="8" borderId="57" applyNumberFormat="0" applyAlignment="0" applyProtection="0"/>
    <xf numFmtId="0" fontId="32" fillId="8" borderId="57" applyNumberFormat="0" applyAlignment="0" applyProtection="0"/>
    <xf numFmtId="0" fontId="32" fillId="8" borderId="57" applyNumberFormat="0" applyAlignment="0" applyProtection="0"/>
    <xf numFmtId="0" fontId="32" fillId="8" borderId="57" applyNumberFormat="0" applyAlignment="0" applyProtection="0"/>
    <xf numFmtId="0" fontId="32" fillId="8" borderId="57" applyNumberFormat="0" applyAlignment="0" applyProtection="0"/>
    <xf numFmtId="0" fontId="32" fillId="8" borderId="57" applyNumberFormat="0" applyAlignment="0" applyProtection="0"/>
    <xf numFmtId="0" fontId="32" fillId="8" borderId="57" applyNumberFormat="0" applyAlignment="0" applyProtection="0"/>
    <xf numFmtId="0" fontId="32" fillId="8" borderId="57" applyNumberFormat="0" applyAlignment="0" applyProtection="0"/>
    <xf numFmtId="0" fontId="32" fillId="8" borderId="57" applyNumberFormat="0" applyAlignment="0" applyProtection="0"/>
    <xf numFmtId="0" fontId="32" fillId="8" borderId="57" applyNumberFormat="0" applyAlignment="0" applyProtection="0"/>
    <xf numFmtId="0" fontId="32" fillId="8" borderId="57" applyNumberFormat="0" applyAlignment="0" applyProtection="0"/>
    <xf numFmtId="0" fontId="32" fillId="8" borderId="57" applyNumberFormat="0" applyAlignment="0" applyProtection="0"/>
    <xf numFmtId="0" fontId="32" fillId="8" borderId="57" applyNumberFormat="0" applyAlignment="0" applyProtection="0"/>
    <xf numFmtId="0" fontId="32" fillId="8" borderId="57" applyNumberFormat="0" applyAlignment="0" applyProtection="0"/>
    <xf numFmtId="0" fontId="32" fillId="8" borderId="57" applyNumberForma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16" fillId="24" borderId="58" applyNumberFormat="0" applyFon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5" fillId="21" borderId="59" applyNumberFormat="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25" fillId="21" borderId="76" applyNumberFormat="0" applyAlignment="0" applyProtection="0"/>
    <xf numFmtId="0" fontId="35" fillId="21" borderId="78" applyNumberFormat="0" applyAlignment="0" applyProtection="0"/>
    <xf numFmtId="0" fontId="35" fillId="21" borderId="78" applyNumberFormat="0" applyAlignment="0" applyProtection="0"/>
    <xf numFmtId="0" fontId="37" fillId="0" borderId="79" applyNumberFormat="0" applyFill="0" applyAlignment="0" applyProtection="0"/>
    <xf numFmtId="0" fontId="37" fillId="0" borderId="79" applyNumberFormat="0" applyFill="0" applyAlignment="0" applyProtection="0"/>
    <xf numFmtId="0" fontId="16" fillId="24" borderId="77" applyNumberFormat="0" applyFon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37" fillId="0" borderId="79" applyNumberFormat="0" applyFill="0" applyAlignment="0" applyProtection="0"/>
    <xf numFmtId="0" fontId="35" fillId="21" borderId="78" applyNumberFormat="0" applyAlignment="0" applyProtection="0"/>
    <xf numFmtId="0" fontId="25" fillId="21" borderId="76" applyNumberFormat="0" applyAlignment="0" applyProtection="0"/>
    <xf numFmtId="0" fontId="37" fillId="0" borderId="73" applyNumberFormat="0" applyFill="0" applyAlignment="0" applyProtection="0"/>
    <xf numFmtId="0" fontId="35" fillId="21" borderId="72" applyNumberForma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32" fillId="8" borderId="76" applyNumberFormat="0" applyAlignment="0" applyProtection="0"/>
    <xf numFmtId="0" fontId="32" fillId="8" borderId="76" applyNumberFormat="0" applyAlignment="0" applyProtection="0"/>
    <xf numFmtId="0" fontId="32" fillId="8" borderId="70" applyNumberFormat="0" applyAlignment="0" applyProtection="0"/>
    <xf numFmtId="0" fontId="32" fillId="8" borderId="76" applyNumberFormat="0" applyAlignment="0" applyProtection="0"/>
    <xf numFmtId="0" fontId="32" fillId="8" borderId="76" applyNumberForma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25" fillId="21" borderId="70" applyNumberFormat="0" applyAlignment="0" applyProtection="0"/>
    <xf numFmtId="0" fontId="16" fillId="24" borderId="77" applyNumberFormat="0" applyFon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2" fillId="8" borderId="70" applyNumberFormat="0" applyAlignment="0" applyProtection="0"/>
    <xf numFmtId="0" fontId="16" fillId="24" borderId="77" applyNumberFormat="0" applyFont="0" applyAlignment="0" applyProtection="0"/>
    <xf numFmtId="0" fontId="37" fillId="0" borderId="79" applyNumberFormat="0" applyFill="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35" fillId="21" borderId="72" applyNumberFormat="0" applyAlignment="0" applyProtection="0"/>
    <xf numFmtId="0" fontId="37" fillId="0" borderId="73" applyNumberFormat="0" applyFill="0" applyAlignment="0" applyProtection="0"/>
    <xf numFmtId="0" fontId="16" fillId="24" borderId="77" applyNumberFormat="0" applyFont="0" applyAlignment="0" applyProtection="0"/>
    <xf numFmtId="0" fontId="37" fillId="0" borderId="79" applyNumberFormat="0" applyFill="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35" fillId="21" borderId="78" applyNumberFormat="0" applyAlignment="0" applyProtection="0"/>
    <xf numFmtId="0" fontId="37" fillId="0" borderId="79" applyNumberFormat="0" applyFill="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7" fillId="0" borderId="79"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5" fillId="21" borderId="72" applyNumberFormat="0" applyAlignment="0" applyProtection="0"/>
    <xf numFmtId="0" fontId="37" fillId="0" borderId="73" applyNumberFormat="0" applyFill="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25" fillId="21" borderId="70" applyNumberFormat="0" applyAlignment="0" applyProtection="0"/>
    <xf numFmtId="0" fontId="32" fillId="8" borderId="70" applyNumberForma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35" fillId="21" borderId="72" applyNumberFormat="0" applyAlignment="0" applyProtection="0"/>
    <xf numFmtId="0" fontId="37" fillId="0" borderId="73" applyNumberFormat="0" applyFill="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5" fillId="21" borderId="72" applyNumberFormat="0" applyAlignment="0" applyProtection="0"/>
    <xf numFmtId="0" fontId="37" fillId="0" borderId="73" applyNumberFormat="0" applyFill="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4" fontId="16" fillId="27" borderId="69" applyNumberFormat="0" applyFont="0" applyBorder="0" applyAlignment="0">
      <alignment horizontal="center"/>
      <protection locked="0"/>
    </xf>
    <xf numFmtId="0" fontId="25" fillId="21" borderId="70" applyNumberFormat="0" applyAlignment="0" applyProtection="0"/>
    <xf numFmtId="0" fontId="35" fillId="21" borderId="78" applyNumberFormat="0" applyAlignment="0" applyProtection="0"/>
    <xf numFmtId="0" fontId="35" fillId="21" borderId="78" applyNumberFormat="0" applyAlignment="0" applyProtection="0"/>
    <xf numFmtId="4" fontId="16" fillId="28" borderId="69" applyNumberFormat="0" applyFont="0" applyBorder="0" applyAlignment="0">
      <alignment horizontal="center"/>
      <protection locked="0"/>
    </xf>
    <xf numFmtId="0" fontId="37" fillId="0" borderId="79" applyNumberFormat="0" applyFill="0" applyAlignment="0" applyProtection="0"/>
    <xf numFmtId="4" fontId="16" fillId="0" borderId="68" applyNumberFormat="0" applyFont="0" applyBorder="0" applyAlignment="0">
      <alignment horizontal="center"/>
      <protection hidden="1"/>
    </xf>
    <xf numFmtId="0" fontId="32" fillId="8" borderId="76" applyNumberFormat="0" applyAlignment="0" applyProtection="0"/>
    <xf numFmtId="0" fontId="16" fillId="24" borderId="77" applyNumberFormat="0" applyFont="0" applyAlignment="0" applyProtection="0"/>
    <xf numFmtId="0" fontId="25" fillId="21" borderId="76" applyNumberFormat="0" applyAlignment="0" applyProtection="0"/>
    <xf numFmtId="0" fontId="16" fillId="24" borderId="77" applyNumberFormat="0" applyFont="0" applyAlignment="0" applyProtection="0"/>
    <xf numFmtId="0" fontId="32" fillId="8" borderId="76"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16" fillId="24" borderId="77" applyNumberFormat="0" applyFont="0" applyAlignment="0" applyProtection="0"/>
    <xf numFmtId="0" fontId="32" fillId="8" borderId="76" applyNumberFormat="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16" fillId="24" borderId="77" applyNumberFormat="0" applyFon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4" fontId="16" fillId="0" borderId="74" applyNumberFormat="0" applyFont="0" applyBorder="0" applyAlignment="0">
      <alignment horizontal="center"/>
      <protection hidden="1"/>
    </xf>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9" applyNumberFormat="0" applyFill="0" applyAlignment="0" applyProtection="0"/>
    <xf numFmtId="0" fontId="35" fillId="21" borderId="72" applyNumberFormat="0" applyAlignment="0" applyProtection="0"/>
    <xf numFmtId="0" fontId="37" fillId="0" borderId="73" applyNumberFormat="0" applyFill="0" applyAlignment="0" applyProtection="0"/>
    <xf numFmtId="0" fontId="25" fillId="21" borderId="76"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16" fillId="24" borderId="77" applyNumberFormat="0" applyFont="0" applyAlignment="0" applyProtection="0"/>
    <xf numFmtId="0" fontId="25" fillId="21" borderId="70" applyNumberFormat="0" applyAlignment="0" applyProtection="0"/>
    <xf numFmtId="0" fontId="32" fillId="8" borderId="70" applyNumberForma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35" fillId="21" borderId="72" applyNumberFormat="0" applyAlignment="0" applyProtection="0"/>
    <xf numFmtId="0" fontId="37" fillId="0" borderId="73" applyNumberFormat="0" applyFill="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5" fillId="21" borderId="72" applyNumberFormat="0" applyAlignment="0" applyProtection="0"/>
    <xf numFmtId="0" fontId="37" fillId="0" borderId="73" applyNumberFormat="0" applyFill="0" applyAlignment="0" applyProtection="0"/>
    <xf numFmtId="0" fontId="25" fillId="21" borderId="76"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16" fillId="24" borderId="77" applyNumberFormat="0" applyFont="0" applyAlignment="0" applyProtection="0"/>
    <xf numFmtId="0" fontId="35" fillId="21" borderId="78" applyNumberFormat="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32" fillId="8" borderId="76" applyNumberFormat="0" applyAlignment="0" applyProtection="0"/>
    <xf numFmtId="4" fontId="16" fillId="0" borderId="74" applyNumberFormat="0" applyFont="0" applyBorder="0" applyAlignment="0">
      <alignment horizontal="center"/>
      <protection hidden="1"/>
    </xf>
    <xf numFmtId="0" fontId="25" fillId="21" borderId="76" applyNumberFormat="0" applyAlignment="0" applyProtection="0"/>
    <xf numFmtId="0" fontId="35" fillId="21" borderId="78" applyNumberFormat="0" applyAlignment="0" applyProtection="0"/>
    <xf numFmtId="0" fontId="16" fillId="24" borderId="77" applyNumberFormat="0" applyFont="0" applyAlignment="0" applyProtection="0"/>
    <xf numFmtId="0" fontId="25" fillId="21" borderId="76"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25" fillId="21" borderId="76" applyNumberFormat="0" applyAlignment="0" applyProtection="0"/>
    <xf numFmtId="0" fontId="32" fillId="8" borderId="76" applyNumberFormat="0" applyAlignment="0" applyProtection="0"/>
    <xf numFmtId="0" fontId="35" fillId="21" borderId="78"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25" fillId="21" borderId="70" applyNumberFormat="0" applyAlignment="0" applyProtection="0"/>
    <xf numFmtId="0" fontId="37" fillId="0" borderId="79" applyNumberFormat="0" applyFill="0" applyAlignment="0" applyProtection="0"/>
    <xf numFmtId="0" fontId="35" fillId="21" borderId="78" applyNumberForma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4" fontId="16" fillId="0" borderId="74" applyNumberFormat="0" applyFont="0" applyBorder="0" applyAlignment="0">
      <alignment horizontal="center"/>
      <protection hidden="1"/>
    </xf>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32" fillId="8" borderId="70" applyNumberFormat="0" applyAlignment="0" applyProtection="0"/>
    <xf numFmtId="0" fontId="25" fillId="21" borderId="76" applyNumberFormat="0" applyAlignment="0" applyProtection="0"/>
    <xf numFmtId="0" fontId="16" fillId="24" borderId="77"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5" fillId="21" borderId="72" applyNumberFormat="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16" fillId="24" borderId="77" applyNumberFormat="0" applyFont="0" applyAlignment="0" applyProtection="0"/>
    <xf numFmtId="0" fontId="35" fillId="21" borderId="78" applyNumberFormat="0" applyAlignment="0" applyProtection="0"/>
    <xf numFmtId="0" fontId="37" fillId="0" borderId="79" applyNumberFormat="0" applyFill="0" applyAlignment="0" applyProtection="0"/>
    <xf numFmtId="0" fontId="25" fillId="21" borderId="76" applyNumberFormat="0" applyAlignment="0" applyProtection="0"/>
    <xf numFmtId="0" fontId="25" fillId="21" borderId="76" applyNumberFormat="0" applyAlignment="0" applyProtection="0"/>
    <xf numFmtId="0" fontId="25" fillId="21" borderId="76" applyNumberFormat="0" applyAlignment="0" applyProtection="0"/>
    <xf numFmtId="0" fontId="25" fillId="21" borderId="76" applyNumberFormat="0" applyAlignment="0" applyProtection="0"/>
    <xf numFmtId="0" fontId="25" fillId="21" borderId="76" applyNumberFormat="0" applyAlignment="0" applyProtection="0"/>
    <xf numFmtId="0" fontId="25" fillId="21" borderId="76" applyNumberFormat="0" applyAlignment="0" applyProtection="0"/>
    <xf numFmtId="0" fontId="25" fillId="21" borderId="76" applyNumberFormat="0" applyAlignment="0" applyProtection="0"/>
    <xf numFmtId="0" fontId="32" fillId="8" borderId="76" applyNumberFormat="0" applyAlignment="0" applyProtection="0"/>
    <xf numFmtId="0" fontId="32" fillId="8" borderId="76" applyNumberFormat="0" applyAlignment="0" applyProtection="0"/>
    <xf numFmtId="0" fontId="32" fillId="8" borderId="76" applyNumberFormat="0" applyAlignment="0" applyProtection="0"/>
    <xf numFmtId="0" fontId="32" fillId="8" borderId="76" applyNumberFormat="0" applyAlignment="0" applyProtection="0"/>
    <xf numFmtId="0" fontId="32" fillId="8" borderId="76" applyNumberFormat="0" applyAlignment="0" applyProtection="0"/>
    <xf numFmtId="0" fontId="32" fillId="8" borderId="76" applyNumberFormat="0" applyAlignment="0" applyProtection="0"/>
    <xf numFmtId="0" fontId="32" fillId="8" borderId="76" applyNumberForma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5" fillId="21" borderId="78" applyNumberFormat="0" applyAlignment="0" applyProtection="0"/>
    <xf numFmtId="0" fontId="37" fillId="0" borderId="79" applyNumberFormat="0" applyFill="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4" fontId="16" fillId="27" borderId="75" applyNumberFormat="0" applyFont="0" applyBorder="0" applyAlignment="0">
      <alignment horizontal="center"/>
      <protection locked="0"/>
    </xf>
    <xf numFmtId="4" fontId="16" fillId="28" borderId="75" applyNumberFormat="0" applyFont="0" applyBorder="0" applyAlignment="0">
      <alignment horizontal="center"/>
      <protection locked="0"/>
    </xf>
    <xf numFmtId="4" fontId="16" fillId="0" borderId="74" applyNumberFormat="0" applyFont="0" applyBorder="0" applyAlignment="0">
      <alignment horizontal="center"/>
      <protection hidden="1"/>
    </xf>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25" fillId="21" borderId="76" applyNumberFormat="0" applyAlignment="0" applyProtection="0"/>
    <xf numFmtId="0" fontId="25" fillId="21" borderId="76" applyNumberFormat="0" applyAlignment="0" applyProtection="0"/>
    <xf numFmtId="0" fontId="25" fillId="21" borderId="76" applyNumberFormat="0" applyAlignment="0" applyProtection="0"/>
    <xf numFmtId="0" fontId="25" fillId="21" borderId="76" applyNumberFormat="0" applyAlignment="0" applyProtection="0"/>
    <xf numFmtId="0" fontId="25" fillId="21" borderId="76" applyNumberFormat="0" applyAlignment="0" applyProtection="0"/>
    <xf numFmtId="0" fontId="25" fillId="21" borderId="76" applyNumberFormat="0" applyAlignment="0" applyProtection="0"/>
    <xf numFmtId="0" fontId="25" fillId="21" borderId="76" applyNumberFormat="0" applyAlignment="0" applyProtection="0"/>
    <xf numFmtId="0" fontId="25" fillId="21" borderId="76" applyNumberFormat="0" applyAlignment="0" applyProtection="0"/>
    <xf numFmtId="0" fontId="25" fillId="21" borderId="76" applyNumberFormat="0" applyAlignment="0" applyProtection="0"/>
    <xf numFmtId="0" fontId="25" fillId="21" borderId="76" applyNumberFormat="0" applyAlignment="0" applyProtection="0"/>
    <xf numFmtId="0" fontId="25" fillId="21" borderId="76" applyNumberFormat="0" applyAlignment="0" applyProtection="0"/>
    <xf numFmtId="0" fontId="25" fillId="21" borderId="76" applyNumberFormat="0" applyAlignment="0" applyProtection="0"/>
    <xf numFmtId="0" fontId="25" fillId="21" borderId="76" applyNumberFormat="0" applyAlignment="0" applyProtection="0"/>
    <xf numFmtId="0" fontId="25" fillId="21" borderId="76" applyNumberFormat="0" applyAlignment="0" applyProtection="0"/>
    <xf numFmtId="0" fontId="25" fillId="21" borderId="76" applyNumberFormat="0" applyAlignment="0" applyProtection="0"/>
    <xf numFmtId="0" fontId="25" fillId="21" borderId="76" applyNumberFormat="0" applyAlignment="0" applyProtection="0"/>
    <xf numFmtId="4" fontId="16" fillId="0" borderId="80" applyNumberFormat="0" applyFont="0" applyBorder="0" applyAlignment="0">
      <alignment horizontal="center"/>
      <protection hidden="1"/>
    </xf>
    <xf numFmtId="0" fontId="32" fillId="8" borderId="76" applyNumberFormat="0" applyAlignment="0" applyProtection="0"/>
    <xf numFmtId="0" fontId="32" fillId="8" borderId="76" applyNumberFormat="0" applyAlignment="0" applyProtection="0"/>
    <xf numFmtId="0" fontId="32" fillId="8" borderId="76" applyNumberFormat="0" applyAlignment="0" applyProtection="0"/>
    <xf numFmtId="0" fontId="32" fillId="8" borderId="76" applyNumberFormat="0" applyAlignment="0" applyProtection="0"/>
    <xf numFmtId="0" fontId="32" fillId="8" borderId="76" applyNumberFormat="0" applyAlignment="0" applyProtection="0"/>
    <xf numFmtId="0" fontId="32" fillId="8" borderId="76" applyNumberFormat="0" applyAlignment="0" applyProtection="0"/>
    <xf numFmtId="0" fontId="32" fillId="8" borderId="76" applyNumberFormat="0" applyAlignment="0" applyProtection="0"/>
    <xf numFmtId="0" fontId="32" fillId="8" borderId="76" applyNumberFormat="0" applyAlignment="0" applyProtection="0"/>
    <xf numFmtId="0" fontId="32" fillId="8" borderId="76" applyNumberFormat="0" applyAlignment="0" applyProtection="0"/>
    <xf numFmtId="0" fontId="32" fillId="8" borderId="76" applyNumberFormat="0" applyAlignment="0" applyProtection="0"/>
    <xf numFmtId="0" fontId="32" fillId="8" borderId="76" applyNumberFormat="0" applyAlignment="0" applyProtection="0"/>
    <xf numFmtId="0" fontId="32" fillId="8" borderId="76" applyNumberFormat="0" applyAlignment="0" applyProtection="0"/>
    <xf numFmtId="0" fontId="32" fillId="8" borderId="76" applyNumberFormat="0" applyAlignment="0" applyProtection="0"/>
    <xf numFmtId="0" fontId="32" fillId="8" borderId="76" applyNumberFormat="0" applyAlignment="0" applyProtection="0"/>
    <xf numFmtId="0" fontId="32" fillId="8" borderId="76" applyNumberFormat="0" applyAlignment="0" applyProtection="0"/>
    <xf numFmtId="0" fontId="32" fillId="8" borderId="76" applyNumberForma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16" fillId="24" borderId="77" applyNumberFormat="0" applyFon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5" fillId="21" borderId="78" applyNumberFormat="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7" fillId="0" borderId="79" applyNumberFormat="0" applyFill="0" applyAlignment="0" applyProtection="0"/>
    <xf numFmtId="0" fontId="39" fillId="33" borderId="81" applyNumberFormat="0" applyAlignment="0">
      <alignment horizontal="left" vertical="center" wrapText="1"/>
      <protection locked="0"/>
    </xf>
    <xf numFmtId="0" fontId="32" fillId="8" borderId="17" applyNumberFormat="0" applyAlignment="0" applyProtection="0"/>
    <xf numFmtId="0" fontId="4" fillId="0" borderId="0"/>
    <xf numFmtId="165"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165" fontId="22" fillId="0" borderId="0" applyFont="0" applyFill="0" applyBorder="0" applyAlignment="0" applyProtection="0"/>
    <xf numFmtId="0" fontId="3" fillId="0" borderId="0"/>
    <xf numFmtId="165" fontId="3" fillId="0" borderId="0" applyFont="0" applyFill="0" applyBorder="0" applyAlignment="0" applyProtection="0"/>
    <xf numFmtId="0" fontId="42" fillId="0" borderId="0" applyNumberFormat="0" applyFill="0" applyBorder="0" applyAlignment="0" applyProtection="0"/>
    <xf numFmtId="0" fontId="32" fillId="8" borderId="76" applyNumberFormat="0" applyAlignment="0" applyProtection="0"/>
    <xf numFmtId="0" fontId="1" fillId="0" borderId="0"/>
    <xf numFmtId="0" fontId="1" fillId="0" borderId="0"/>
    <xf numFmtId="0" fontId="1" fillId="0" borderId="0"/>
    <xf numFmtId="43" fontId="14" fillId="0" borderId="0" applyFont="0" applyFill="0" applyBorder="0" applyAlignment="0" applyProtection="0"/>
    <xf numFmtId="0" fontId="14" fillId="0" borderId="0"/>
    <xf numFmtId="43" fontId="1" fillId="0" borderId="0" applyFont="0" applyFill="0" applyBorder="0" applyAlignment="0" applyProtection="0"/>
    <xf numFmtId="44" fontId="81" fillId="0" borderId="0" applyFont="0" applyFill="0" applyBorder="0" applyAlignment="0" applyProtection="0"/>
    <xf numFmtId="44" fontId="1" fillId="0" borderId="0" applyFont="0" applyFill="0" applyBorder="0" applyAlignment="0" applyProtection="0"/>
    <xf numFmtId="0" fontId="1" fillId="0" borderId="0"/>
  </cellStyleXfs>
  <cellXfs count="343">
    <xf numFmtId="0" fontId="0" fillId="0" borderId="0" xfId="0"/>
    <xf numFmtId="0" fontId="0" fillId="0" borderId="0" xfId="0" applyAlignment="1">
      <alignment horizontal="center"/>
    </xf>
    <xf numFmtId="0" fontId="0" fillId="0" borderId="0" xfId="0" applyAlignment="1">
      <alignment vertical="center"/>
    </xf>
    <xf numFmtId="0" fontId="14" fillId="0" borderId="0" xfId="4" applyFont="1" applyAlignment="1" applyProtection="1">
      <alignment vertical="center"/>
      <protection hidden="1"/>
    </xf>
    <xf numFmtId="0" fontId="18" fillId="0" borderId="0" xfId="2" applyBorder="1" applyAlignment="1" applyProtection="1">
      <alignment vertical="center"/>
      <protection hidden="1"/>
    </xf>
    <xf numFmtId="0" fontId="18" fillId="0" borderId="0" xfId="2" applyBorder="1" applyAlignment="1" applyProtection="1">
      <alignment vertical="center" wrapText="1"/>
      <protection hidden="1"/>
    </xf>
    <xf numFmtId="0" fontId="14" fillId="0" borderId="0" xfId="0" applyFont="1" applyAlignment="1" applyProtection="1">
      <alignment vertical="center"/>
      <protection hidden="1"/>
    </xf>
    <xf numFmtId="0" fontId="44" fillId="0" borderId="0" xfId="0" applyFont="1" applyAlignment="1" applyProtection="1">
      <alignment vertical="center"/>
      <protection hidden="1"/>
    </xf>
    <xf numFmtId="9" fontId="14" fillId="0" borderId="0" xfId="0" applyNumberFormat="1" applyFont="1" applyAlignment="1" applyProtection="1">
      <alignment horizontal="right" vertical="center"/>
      <protection hidden="1"/>
    </xf>
    <xf numFmtId="166" fontId="14" fillId="0" borderId="0" xfId="0" applyNumberFormat="1" applyFont="1" applyAlignment="1" applyProtection="1">
      <alignment horizontal="right" vertical="center"/>
      <protection hidden="1"/>
    </xf>
    <xf numFmtId="0" fontId="14" fillId="0" borderId="0" xfId="0" applyFont="1" applyAlignment="1" applyProtection="1">
      <alignment horizontal="right" vertical="center"/>
      <protection hidden="1"/>
    </xf>
    <xf numFmtId="0" fontId="43" fillId="0" borderId="0" xfId="0" applyFont="1" applyAlignment="1" applyProtection="1">
      <alignment vertical="center"/>
      <protection hidden="1"/>
    </xf>
    <xf numFmtId="0" fontId="15" fillId="0" borderId="0" xfId="1" applyBorder="1" applyAlignment="1" applyProtection="1">
      <alignment vertical="center"/>
      <protection hidden="1"/>
    </xf>
    <xf numFmtId="0" fontId="46" fillId="25" borderId="0" xfId="4" applyFont="1" applyFill="1" applyAlignment="1" applyProtection="1">
      <alignment vertical="center" wrapText="1"/>
      <protection hidden="1"/>
    </xf>
    <xf numFmtId="0" fontId="0" fillId="0" borderId="0" xfId="0" applyAlignment="1">
      <alignment wrapText="1"/>
    </xf>
    <xf numFmtId="0" fontId="50" fillId="0" borderId="0" xfId="4" applyFont="1" applyAlignment="1" applyProtection="1">
      <alignment vertical="center"/>
      <protection hidden="1"/>
    </xf>
    <xf numFmtId="15" fontId="0" fillId="0" borderId="0" xfId="0" applyNumberFormat="1" applyAlignment="1">
      <alignment vertical="center"/>
    </xf>
    <xf numFmtId="0" fontId="19" fillId="0" borderId="0" xfId="0" applyFont="1" applyAlignment="1">
      <alignment wrapText="1"/>
    </xf>
    <xf numFmtId="0" fontId="19" fillId="0" borderId="0" xfId="0" applyFont="1" applyAlignment="1">
      <alignment horizontal="center" wrapText="1"/>
    </xf>
    <xf numFmtId="0" fontId="0" fillId="0" borderId="0" xfId="0" applyAlignment="1">
      <alignment horizontal="center" vertical="center"/>
    </xf>
    <xf numFmtId="167" fontId="39" fillId="0" borderId="0" xfId="0" applyNumberFormat="1" applyFont="1" applyAlignment="1" applyProtection="1">
      <alignment horizontal="center" vertical="center"/>
      <protection hidden="1"/>
    </xf>
    <xf numFmtId="0" fontId="17" fillId="0" borderId="0" xfId="0" applyFont="1" applyAlignment="1">
      <alignment horizontal="center"/>
    </xf>
    <xf numFmtId="0" fontId="48" fillId="0" borderId="0" xfId="0" applyFont="1" applyAlignment="1">
      <alignment vertical="center"/>
    </xf>
    <xf numFmtId="0" fontId="20" fillId="0" borderId="0" xfId="3" applyAlignment="1">
      <alignment horizontal="left" vertical="center" indent="1"/>
    </xf>
    <xf numFmtId="0" fontId="48" fillId="0" borderId="0" xfId="0" applyFont="1" applyAlignment="1">
      <alignment horizontal="justify" vertical="center"/>
    </xf>
    <xf numFmtId="0" fontId="58" fillId="0" borderId="0" xfId="0" applyFont="1" applyAlignment="1">
      <alignment horizontal="left" vertical="center" indent="2"/>
    </xf>
    <xf numFmtId="0" fontId="48" fillId="0" borderId="0" xfId="0" applyFont="1" applyAlignment="1">
      <alignment horizontal="left" vertical="center" indent="2"/>
    </xf>
    <xf numFmtId="0" fontId="48" fillId="0" borderId="0" xfId="0" applyFont="1" applyAlignment="1">
      <alignment horizontal="left" vertical="center" indent="4"/>
    </xf>
    <xf numFmtId="0" fontId="48" fillId="0" borderId="0" xfId="0" applyFont="1" applyAlignment="1">
      <alignment horizontal="left" vertical="center" indent="6"/>
    </xf>
    <xf numFmtId="0" fontId="45" fillId="0" borderId="0" xfId="3" applyFont="1" applyAlignment="1">
      <alignment vertical="center"/>
    </xf>
    <xf numFmtId="0" fontId="14" fillId="25" borderId="0" xfId="0" applyFont="1" applyFill="1" applyAlignment="1" applyProtection="1">
      <alignment horizontal="right" vertical="center"/>
      <protection hidden="1"/>
    </xf>
    <xf numFmtId="0" fontId="14" fillId="25" borderId="0" xfId="0" applyFont="1" applyFill="1" applyAlignment="1" applyProtection="1">
      <alignment vertical="center"/>
      <protection hidden="1"/>
    </xf>
    <xf numFmtId="0" fontId="16" fillId="0" borderId="0" xfId="0" applyFont="1" applyAlignment="1" applyProtection="1">
      <alignment horizontal="center" vertical="center"/>
      <protection hidden="1"/>
    </xf>
    <xf numFmtId="0" fontId="64" fillId="30" borderId="0" xfId="0" applyFont="1" applyFill="1"/>
    <xf numFmtId="0" fontId="54" fillId="0" borderId="0" xfId="490" applyFont="1" applyAlignment="1" applyProtection="1">
      <alignment vertical="center" wrapText="1"/>
      <protection hidden="1"/>
    </xf>
    <xf numFmtId="0" fontId="64" fillId="30" borderId="0" xfId="0" applyFont="1" applyFill="1" applyAlignment="1">
      <alignment wrapText="1"/>
    </xf>
    <xf numFmtId="0" fontId="52" fillId="0" borderId="0" xfId="0" applyFont="1" applyAlignment="1" applyProtection="1">
      <alignment vertical="center" wrapText="1"/>
      <protection hidden="1"/>
    </xf>
    <xf numFmtId="0" fontId="50" fillId="0" borderId="0" xfId="4" applyFont="1" applyAlignment="1" applyProtection="1">
      <alignment horizontal="left" vertical="center"/>
      <protection hidden="1"/>
    </xf>
    <xf numFmtId="0" fontId="66" fillId="0" borderId="0" xfId="4" applyFont="1" applyAlignment="1" applyProtection="1">
      <alignment horizontal="center" vertical="center"/>
      <protection hidden="1"/>
    </xf>
    <xf numFmtId="0" fontId="19" fillId="0" borderId="0" xfId="4" applyFont="1" applyAlignment="1" applyProtection="1">
      <alignment vertical="center"/>
      <protection hidden="1"/>
    </xf>
    <xf numFmtId="0" fontId="61" fillId="0" borderId="0" xfId="490" applyFont="1" applyAlignment="1" applyProtection="1">
      <alignment vertical="center"/>
      <protection hidden="1"/>
    </xf>
    <xf numFmtId="3" fontId="47" fillId="25" borderId="0" xfId="2" applyNumberFormat="1" applyFont="1" applyFill="1" applyBorder="1" applyAlignment="1" applyProtection="1">
      <alignment horizontal="left" vertical="top" wrapText="1"/>
      <protection hidden="1"/>
    </xf>
    <xf numFmtId="0" fontId="16" fillId="25" borderId="0" xfId="0" applyFont="1" applyFill="1" applyAlignment="1" applyProtection="1">
      <alignment horizontal="center" vertical="center"/>
      <protection hidden="1"/>
    </xf>
    <xf numFmtId="49" fontId="67" fillId="30" borderId="85" xfId="258" applyNumberFormat="1" applyFont="1" applyFill="1" applyBorder="1" applyAlignment="1">
      <alignment horizontal="left" vertical="center" wrapText="1"/>
    </xf>
    <xf numFmtId="49" fontId="68" fillId="34" borderId="85" xfId="258" applyNumberFormat="1" applyFont="1" applyFill="1" applyBorder="1" applyAlignment="1" applyProtection="1">
      <alignment horizontal="left" vertical="center" wrapText="1"/>
      <protection locked="0"/>
    </xf>
    <xf numFmtId="49" fontId="67" fillId="30" borderId="85" xfId="258" applyNumberFormat="1" applyFont="1" applyFill="1" applyBorder="1" applyAlignment="1" applyProtection="1">
      <alignment horizontal="left" vertical="center" wrapText="1"/>
      <protection locked="0"/>
    </xf>
    <xf numFmtId="49" fontId="21" fillId="35" borderId="85" xfId="258" applyNumberFormat="1" applyFont="1" applyFill="1" applyBorder="1" applyAlignment="1">
      <alignment horizontal="center" vertical="center" wrapText="1"/>
    </xf>
    <xf numFmtId="49" fontId="21" fillId="35" borderId="85" xfId="258" applyNumberFormat="1" applyFont="1" applyFill="1" applyBorder="1" applyAlignment="1">
      <alignment horizontal="left" vertical="center" wrapText="1"/>
    </xf>
    <xf numFmtId="49" fontId="21" fillId="35" borderId="85" xfId="258" applyNumberFormat="1" applyFont="1" applyFill="1" applyBorder="1" applyAlignment="1" applyProtection="1">
      <alignment horizontal="left" vertical="center" wrapText="1"/>
      <protection locked="0"/>
    </xf>
    <xf numFmtId="0" fontId="16" fillId="0" borderId="85" xfId="310" applyFont="1" applyBorder="1" applyAlignment="1">
      <alignment horizontal="center" vertical="center" wrapText="1"/>
    </xf>
    <xf numFmtId="0" fontId="16" fillId="0" borderId="85" xfId="310" applyFont="1" applyBorder="1" applyAlignment="1">
      <alignment horizontal="left" vertical="center" wrapText="1"/>
    </xf>
    <xf numFmtId="0" fontId="68" fillId="0" borderId="85" xfId="310" applyFont="1" applyBorder="1" applyAlignment="1">
      <alignment horizontal="left" vertical="center" wrapText="1"/>
    </xf>
    <xf numFmtId="0" fontId="16" fillId="36" borderId="85" xfId="310" applyFont="1" applyFill="1" applyBorder="1" applyAlignment="1" applyProtection="1">
      <alignment horizontal="left" vertical="center" wrapText="1"/>
      <protection locked="0"/>
    </xf>
    <xf numFmtId="0" fontId="16" fillId="0" borderId="85" xfId="310" applyFont="1" applyBorder="1" applyAlignment="1">
      <alignment horizontal="center" vertical="center"/>
    </xf>
    <xf numFmtId="49" fontId="16" fillId="0" borderId="85" xfId="310" applyNumberFormat="1" applyFont="1" applyBorder="1"/>
    <xf numFmtId="49" fontId="68" fillId="0" borderId="85" xfId="310" applyNumberFormat="1" applyFont="1" applyBorder="1"/>
    <xf numFmtId="49" fontId="16" fillId="36" borderId="85" xfId="310" applyNumberFormat="1" applyFont="1" applyFill="1" applyBorder="1" applyProtection="1">
      <protection locked="0"/>
    </xf>
    <xf numFmtId="0" fontId="14" fillId="0" borderId="0" xfId="310"/>
    <xf numFmtId="0" fontId="42" fillId="0" borderId="85" xfId="2905" applyBorder="1" applyAlignment="1">
      <alignment horizontal="left" vertical="center" wrapText="1"/>
    </xf>
    <xf numFmtId="0" fontId="23" fillId="17" borderId="0" xfId="24"/>
    <xf numFmtId="0" fontId="16" fillId="0" borderId="0" xfId="262"/>
    <xf numFmtId="3" fontId="70" fillId="8" borderId="76" xfId="2906" applyNumberFormat="1" applyFont="1" applyAlignment="1">
      <alignment horizontal="center"/>
    </xf>
    <xf numFmtId="0" fontId="28" fillId="5" borderId="0" xfId="35"/>
    <xf numFmtId="3" fontId="70" fillId="34" borderId="76" xfId="2906" applyNumberFormat="1" applyFont="1" applyFill="1" applyAlignment="1">
      <alignment horizontal="center"/>
    </xf>
    <xf numFmtId="0" fontId="70" fillId="8" borderId="76" xfId="2906" applyFont="1" applyAlignment="1">
      <alignment horizontal="center"/>
    </xf>
    <xf numFmtId="0" fontId="71" fillId="8" borderId="76" xfId="2906" applyFont="1" applyAlignment="1">
      <alignment horizontal="center"/>
    </xf>
    <xf numFmtId="1" fontId="70" fillId="8" borderId="76" xfId="2906" applyNumberFormat="1" applyFont="1" applyAlignment="1">
      <alignment horizontal="center"/>
    </xf>
    <xf numFmtId="0" fontId="52" fillId="32" borderId="83" xfId="0" applyFont="1" applyFill="1" applyBorder="1" applyAlignment="1" applyProtection="1">
      <alignment horizontal="center" vertical="center" wrapText="1"/>
      <protection hidden="1"/>
    </xf>
    <xf numFmtId="0" fontId="65" fillId="0" borderId="0" xfId="490" applyFont="1" applyAlignment="1" applyProtection="1">
      <alignment vertical="center" wrapText="1"/>
      <protection hidden="1"/>
    </xf>
    <xf numFmtId="0" fontId="43" fillId="0" borderId="0" xfId="0" applyFont="1" applyAlignment="1" applyProtection="1">
      <alignment horizontal="center" vertical="center" wrapText="1"/>
      <protection hidden="1"/>
    </xf>
    <xf numFmtId="167" fontId="13" fillId="0" borderId="0" xfId="4" applyNumberFormat="1" applyAlignment="1">
      <alignment horizontal="center" wrapText="1"/>
    </xf>
    <xf numFmtId="49" fontId="13" fillId="0" borderId="0" xfId="4" applyNumberFormat="1" applyAlignment="1">
      <alignment vertical="top" wrapText="1"/>
    </xf>
    <xf numFmtId="49" fontId="13" fillId="0" borderId="0" xfId="4" applyNumberFormat="1" applyAlignment="1">
      <alignment wrapText="1"/>
    </xf>
    <xf numFmtId="0" fontId="13" fillId="0" borderId="0" xfId="4" applyAlignment="1">
      <alignment wrapText="1"/>
    </xf>
    <xf numFmtId="0" fontId="77" fillId="33" borderId="85" xfId="0" applyFont="1" applyFill="1" applyBorder="1" applyAlignment="1">
      <alignment wrapText="1"/>
    </xf>
    <xf numFmtId="0" fontId="0" fillId="0" borderId="85" xfId="0" applyBorder="1"/>
    <xf numFmtId="0" fontId="77" fillId="33" borderId="99" xfId="0" applyFont="1" applyFill="1" applyBorder="1" applyAlignment="1">
      <alignment wrapText="1"/>
    </xf>
    <xf numFmtId="0" fontId="0" fillId="37" borderId="93" xfId="0" applyFill="1" applyBorder="1"/>
    <xf numFmtId="0" fontId="0" fillId="37" borderId="94" xfId="0" applyFill="1" applyBorder="1"/>
    <xf numFmtId="0" fontId="0" fillId="0" borderId="99" xfId="0" applyBorder="1"/>
    <xf numFmtId="0" fontId="17" fillId="37" borderId="96" xfId="0" applyFont="1" applyFill="1" applyBorder="1" applyAlignment="1">
      <alignment horizontal="center" vertical="center"/>
    </xf>
    <xf numFmtId="0" fontId="17" fillId="37" borderId="97" xfId="0" applyFont="1" applyFill="1" applyBorder="1" applyAlignment="1">
      <alignment horizontal="center" vertical="center"/>
    </xf>
    <xf numFmtId="0" fontId="0" fillId="38" borderId="96" xfId="0" applyFill="1" applyBorder="1" applyAlignment="1">
      <alignment horizontal="center" vertical="center"/>
    </xf>
    <xf numFmtId="0" fontId="0" fillId="38" borderId="97" xfId="0" applyFill="1" applyBorder="1" applyAlignment="1">
      <alignment horizontal="center" vertical="center"/>
    </xf>
    <xf numFmtId="0" fontId="77" fillId="33" borderId="98" xfId="0" applyFont="1" applyFill="1" applyBorder="1" applyAlignment="1">
      <alignment horizontal="center" vertical="center" wrapText="1"/>
    </xf>
    <xf numFmtId="0" fontId="0" fillId="33" borderId="94" xfId="0" applyFill="1" applyBorder="1" applyAlignment="1">
      <alignment horizontal="center" vertical="center"/>
    </xf>
    <xf numFmtId="0" fontId="17" fillId="40" borderId="96" xfId="0" applyFont="1" applyFill="1" applyBorder="1" applyAlignment="1">
      <alignment horizontal="center" vertical="center"/>
    </xf>
    <xf numFmtId="0" fontId="17" fillId="40" borderId="97" xfId="0" applyFont="1" applyFill="1" applyBorder="1" applyAlignment="1">
      <alignment horizontal="center" vertical="center"/>
    </xf>
    <xf numFmtId="0" fontId="0" fillId="39" borderId="93" xfId="0" applyFill="1" applyBorder="1"/>
    <xf numFmtId="0" fontId="0" fillId="39" borderId="94" xfId="0" applyFill="1" applyBorder="1"/>
    <xf numFmtId="0" fontId="0" fillId="0" borderId="95" xfId="0" applyBorder="1"/>
    <xf numFmtId="0" fontId="14" fillId="0" borderId="0" xfId="4" applyFont="1" applyAlignment="1" applyProtection="1">
      <alignment horizontal="left" vertical="center" indent="19"/>
      <protection hidden="1"/>
    </xf>
    <xf numFmtId="0" fontId="19" fillId="0" borderId="0" xfId="4" applyFont="1" applyAlignment="1" applyProtection="1">
      <alignment horizontal="left" vertical="center" indent="19"/>
      <protection hidden="1"/>
    </xf>
    <xf numFmtId="0" fontId="17" fillId="0" borderId="0" xfId="259" applyFont="1" applyAlignment="1" applyProtection="1">
      <alignment horizontal="left" vertical="center" indent="19"/>
      <protection hidden="1"/>
    </xf>
    <xf numFmtId="0" fontId="17" fillId="0" borderId="0" xfId="4" applyFont="1" applyAlignment="1" applyProtection="1">
      <alignment horizontal="left" vertical="center" indent="19"/>
      <protection hidden="1"/>
    </xf>
    <xf numFmtId="0" fontId="13" fillId="0" borderId="85" xfId="4" applyBorder="1" applyAlignment="1">
      <alignment vertical="center" wrapText="1"/>
    </xf>
    <xf numFmtId="167" fontId="13" fillId="0" borderId="85" xfId="4" applyNumberFormat="1" applyBorder="1" applyAlignment="1">
      <alignment horizontal="center" vertical="center" wrapText="1"/>
    </xf>
    <xf numFmtId="49" fontId="13" fillId="0" borderId="85" xfId="4" applyNumberFormat="1" applyBorder="1" applyAlignment="1">
      <alignment vertical="center" wrapText="1"/>
    </xf>
    <xf numFmtId="0" fontId="74" fillId="0" borderId="85" xfId="4" applyFont="1" applyBorder="1" applyAlignment="1">
      <alignment vertical="center" wrapText="1"/>
    </xf>
    <xf numFmtId="49" fontId="74" fillId="0" borderId="85" xfId="4" applyNumberFormat="1" applyFont="1" applyBorder="1" applyAlignment="1">
      <alignment vertical="center" wrapText="1"/>
    </xf>
    <xf numFmtId="49" fontId="13" fillId="0" borderId="85" xfId="4" applyNumberFormat="1" applyBorder="1" applyAlignment="1">
      <alignment vertical="top" wrapText="1"/>
    </xf>
    <xf numFmtId="49" fontId="13" fillId="37" borderId="85" xfId="4" applyNumberFormat="1" applyFill="1" applyBorder="1" applyAlignment="1">
      <alignment vertical="center" wrapText="1"/>
    </xf>
    <xf numFmtId="167" fontId="13" fillId="37" borderId="85" xfId="4" applyNumberFormat="1" applyFill="1" applyBorder="1" applyAlignment="1">
      <alignment horizontal="center" vertical="center" wrapText="1"/>
    </xf>
    <xf numFmtId="167" fontId="72" fillId="37" borderId="85" xfId="4" applyNumberFormat="1" applyFont="1" applyFill="1" applyBorder="1" applyAlignment="1">
      <alignment horizontal="center" vertical="center" wrapText="1"/>
    </xf>
    <xf numFmtId="49" fontId="13" fillId="0" borderId="85" xfId="4" applyNumberFormat="1" applyBorder="1" applyAlignment="1">
      <alignment horizontal="left" vertical="center" wrapText="1"/>
    </xf>
    <xf numFmtId="49" fontId="13" fillId="34" borderId="85" xfId="4" applyNumberFormat="1" applyFill="1" applyBorder="1" applyAlignment="1">
      <alignment vertical="center" wrapText="1"/>
    </xf>
    <xf numFmtId="167" fontId="13" fillId="34" borderId="85" xfId="4" applyNumberFormat="1" applyFill="1" applyBorder="1" applyAlignment="1">
      <alignment horizontal="center" vertical="center" wrapText="1"/>
    </xf>
    <xf numFmtId="14" fontId="39" fillId="0" borderId="0" xfId="2894" applyNumberFormat="1" applyFill="1" applyBorder="1" applyAlignment="1" applyProtection="1">
      <alignment vertical="center"/>
    </xf>
    <xf numFmtId="167" fontId="13" fillId="0" borderId="85" xfId="4" applyNumberFormat="1" applyBorder="1" applyAlignment="1">
      <alignment horizontal="center" wrapText="1"/>
    </xf>
    <xf numFmtId="0" fontId="75" fillId="41" borderId="0" xfId="4" applyFont="1" applyFill="1" applyAlignment="1">
      <alignment horizontal="center" vertical="center" wrapText="1"/>
    </xf>
    <xf numFmtId="0" fontId="78" fillId="41" borderId="0" xfId="4" applyFont="1" applyFill="1" applyAlignment="1">
      <alignment horizontal="center" vertical="center" wrapText="1"/>
    </xf>
    <xf numFmtId="0" fontId="76" fillId="41" borderId="0" xfId="4" applyFont="1" applyFill="1" applyAlignment="1">
      <alignment horizontal="center" vertical="center"/>
    </xf>
    <xf numFmtId="0" fontId="75" fillId="41" borderId="91" xfId="4" applyFont="1" applyFill="1" applyBorder="1" applyAlignment="1">
      <alignment horizontal="center" vertical="center" wrapText="1"/>
    </xf>
    <xf numFmtId="0" fontId="75" fillId="41" borderId="92" xfId="4" applyFont="1" applyFill="1" applyBorder="1" applyAlignment="1">
      <alignment horizontal="center" vertical="center" wrapText="1"/>
    </xf>
    <xf numFmtId="0" fontId="80" fillId="32" borderId="83" xfId="0" applyFont="1" applyFill="1" applyBorder="1" applyAlignment="1" applyProtection="1">
      <alignment horizontal="center" vertical="center" wrapText="1"/>
      <protection hidden="1"/>
    </xf>
    <xf numFmtId="0" fontId="82" fillId="0" borderId="0" xfId="259" applyFont="1" applyAlignment="1" applyProtection="1">
      <alignment horizontal="left" vertical="center"/>
      <protection hidden="1"/>
    </xf>
    <xf numFmtId="0" fontId="82" fillId="0" borderId="0" xfId="4" applyFont="1" applyAlignment="1" applyProtection="1">
      <alignment horizontal="left" vertical="center"/>
      <protection hidden="1"/>
    </xf>
    <xf numFmtId="0" fontId="81" fillId="0" borderId="0" xfId="4" applyFont="1" applyAlignment="1" applyProtection="1">
      <alignment horizontal="left" vertical="center"/>
      <protection hidden="1"/>
    </xf>
    <xf numFmtId="49" fontId="13" fillId="0" borderId="85" xfId="4" applyNumberFormat="1" applyBorder="1" applyAlignment="1">
      <alignment horizontal="center" vertical="center" wrapText="1"/>
    </xf>
    <xf numFmtId="0" fontId="13" fillId="0" borderId="85" xfId="4" applyBorder="1" applyAlignment="1">
      <alignment wrapText="1"/>
    </xf>
    <xf numFmtId="0" fontId="75" fillId="41" borderId="0" xfId="4" applyFont="1" applyFill="1" applyBorder="1" applyAlignment="1">
      <alignment horizontal="center" vertical="center" wrapText="1"/>
    </xf>
    <xf numFmtId="0" fontId="2" fillId="0" borderId="85" xfId="4" applyFont="1" applyBorder="1" applyAlignment="1">
      <alignment vertical="center" wrapText="1"/>
    </xf>
    <xf numFmtId="0" fontId="0" fillId="42" borderId="0" xfId="0" applyFill="1"/>
    <xf numFmtId="0" fontId="0" fillId="43" borderId="0" xfId="0" applyFill="1"/>
    <xf numFmtId="0" fontId="0" fillId="44" borderId="0" xfId="0" applyFill="1"/>
    <xf numFmtId="0" fontId="83" fillId="45" borderId="0" xfId="0" applyFont="1" applyFill="1"/>
    <xf numFmtId="0" fontId="83" fillId="0" borderId="0" xfId="0" applyFont="1"/>
    <xf numFmtId="0" fontId="0" fillId="42" borderId="100" xfId="0" applyFill="1" applyBorder="1"/>
    <xf numFmtId="0" fontId="0" fillId="43" borderId="100" xfId="0" applyFill="1" applyBorder="1"/>
    <xf numFmtId="0" fontId="0" fillId="44" borderId="100" xfId="0" applyFill="1" applyBorder="1"/>
    <xf numFmtId="0" fontId="83" fillId="45" borderId="100" xfId="0" applyFont="1" applyFill="1" applyBorder="1"/>
    <xf numFmtId="0" fontId="0" fillId="33" borderId="93" xfId="0" applyFill="1" applyBorder="1" applyAlignment="1">
      <alignment horizontal="center" vertical="center"/>
    </xf>
    <xf numFmtId="0" fontId="77" fillId="33" borderId="101" xfId="0" applyFont="1" applyFill="1" applyBorder="1" applyAlignment="1">
      <alignment wrapText="1"/>
    </xf>
    <xf numFmtId="3" fontId="60" fillId="0" borderId="0" xfId="2" applyNumberFormat="1" applyFont="1" applyBorder="1" applyAlignment="1" applyProtection="1">
      <alignment vertical="center"/>
      <protection hidden="1"/>
    </xf>
    <xf numFmtId="0" fontId="83" fillId="45" borderId="0" xfId="43" applyFont="1" applyFill="1"/>
    <xf numFmtId="0" fontId="83" fillId="0" borderId="0" xfId="43" applyFont="1"/>
    <xf numFmtId="0" fontId="83" fillId="34" borderId="0" xfId="43" applyFont="1" applyFill="1"/>
    <xf numFmtId="0" fontId="84" fillId="34" borderId="0" xfId="43" applyFont="1" applyFill="1"/>
    <xf numFmtId="0" fontId="83" fillId="45" borderId="100" xfId="43" applyFont="1" applyFill="1" applyBorder="1"/>
    <xf numFmtId="0" fontId="17" fillId="0" borderId="0" xfId="0" applyFont="1"/>
    <xf numFmtId="0" fontId="0" fillId="0" borderId="0" xfId="0" applyAlignment="1"/>
    <xf numFmtId="49" fontId="16" fillId="0" borderId="0" xfId="3" applyNumberFormat="1" applyFont="1" applyAlignment="1">
      <alignment vertical="top"/>
    </xf>
    <xf numFmtId="0" fontId="86" fillId="0" borderId="0" xfId="4" applyFont="1" applyAlignment="1" applyProtection="1">
      <alignment vertical="center"/>
      <protection hidden="1"/>
    </xf>
    <xf numFmtId="0" fontId="87" fillId="0" borderId="0" xfId="1" applyFont="1" applyBorder="1" applyAlignment="1" applyProtection="1">
      <alignment vertical="center"/>
      <protection hidden="1"/>
    </xf>
    <xf numFmtId="0" fontId="39" fillId="25" borderId="0" xfId="2894" applyFill="1" applyBorder="1" applyAlignment="1" applyProtection="1">
      <alignment vertical="center"/>
    </xf>
    <xf numFmtId="0" fontId="80" fillId="32" borderId="102" xfId="0" applyFont="1" applyFill="1" applyBorder="1" applyAlignment="1" applyProtection="1">
      <alignment horizontal="center" vertical="center" wrapText="1"/>
      <protection hidden="1"/>
    </xf>
    <xf numFmtId="0" fontId="49" fillId="25" borderId="0" xfId="4" applyFont="1" applyFill="1" applyAlignment="1" applyProtection="1">
      <alignment horizontal="center" vertical="center" wrapText="1"/>
      <protection hidden="1"/>
    </xf>
    <xf numFmtId="3" fontId="47" fillId="0" borderId="0" xfId="2" applyNumberFormat="1" applyFont="1" applyBorder="1" applyAlignment="1" applyProtection="1">
      <alignment horizontal="left" vertical="top" wrapText="1"/>
      <protection hidden="1"/>
    </xf>
    <xf numFmtId="0" fontId="88" fillId="0" borderId="0" xfId="259" applyFont="1" applyAlignment="1" applyProtection="1">
      <alignment horizontal="left" vertical="center"/>
      <protection hidden="1"/>
    </xf>
    <xf numFmtId="0" fontId="88" fillId="0" borderId="0" xfId="4" applyFont="1" applyAlignment="1" applyProtection="1">
      <alignment horizontal="left" vertical="center"/>
      <protection hidden="1"/>
    </xf>
    <xf numFmtId="0" fontId="82" fillId="0" borderId="0" xfId="4" applyFont="1" applyAlignment="1" applyProtection="1">
      <alignment vertical="center"/>
      <protection hidden="1"/>
    </xf>
    <xf numFmtId="0" fontId="82" fillId="0" borderId="0" xfId="4" applyFont="1" applyAlignment="1" applyProtection="1">
      <alignment horizontal="right" vertical="center"/>
      <protection hidden="1"/>
    </xf>
    <xf numFmtId="0" fontId="19" fillId="0" borderId="0" xfId="4" applyFont="1" applyBorder="1" applyAlignment="1" applyProtection="1">
      <alignment vertical="center"/>
      <protection hidden="1"/>
    </xf>
    <xf numFmtId="0" fontId="82" fillId="0" borderId="0" xfId="4" applyFont="1" applyBorder="1" applyAlignment="1" applyProtection="1">
      <alignment horizontal="right" vertical="center"/>
      <protection hidden="1"/>
    </xf>
    <xf numFmtId="0" fontId="57" fillId="0" borderId="88" xfId="0" applyFont="1" applyBorder="1" applyAlignment="1" applyProtection="1">
      <alignment horizontal="center" vertical="center" wrapText="1"/>
      <protection hidden="1"/>
    </xf>
    <xf numFmtId="0" fontId="52" fillId="0" borderId="87" xfId="0" applyFont="1" applyBorder="1" applyAlignment="1" applyProtection="1">
      <alignment vertical="center" wrapText="1"/>
      <protection hidden="1"/>
    </xf>
    <xf numFmtId="0" fontId="52" fillId="0" borderId="0" xfId="0" applyFont="1" applyBorder="1" applyAlignment="1" applyProtection="1">
      <alignment vertical="center" wrapText="1"/>
      <protection hidden="1"/>
    </xf>
    <xf numFmtId="0" fontId="57" fillId="0" borderId="0" xfId="0" applyFont="1" applyBorder="1" applyAlignment="1" applyProtection="1">
      <alignment horizontal="center" vertical="center" wrapText="1"/>
      <protection hidden="1"/>
    </xf>
    <xf numFmtId="0" fontId="64" fillId="29" borderId="85" xfId="0" applyFont="1" applyFill="1" applyBorder="1" applyAlignment="1" applyProtection="1">
      <alignment horizontal="center" vertical="center" wrapText="1"/>
      <protection hidden="1"/>
    </xf>
    <xf numFmtId="0" fontId="89" fillId="25" borderId="0" xfId="490" applyFont="1" applyFill="1" applyAlignment="1" applyProtection="1">
      <alignment vertical="center"/>
      <protection hidden="1"/>
    </xf>
    <xf numFmtId="0" fontId="61" fillId="25" borderId="0" xfId="490" applyFont="1" applyFill="1" applyAlignment="1" applyProtection="1">
      <alignment vertical="center"/>
      <protection hidden="1"/>
    </xf>
    <xf numFmtId="0" fontId="59" fillId="25" borderId="0" xfId="0" applyFont="1" applyFill="1" applyAlignment="1" applyProtection="1">
      <alignment vertical="center"/>
      <protection hidden="1"/>
    </xf>
    <xf numFmtId="3" fontId="90" fillId="25" borderId="0" xfId="2" applyNumberFormat="1" applyFont="1" applyFill="1" applyBorder="1" applyAlignment="1" applyProtection="1">
      <alignment vertical="center"/>
      <protection hidden="1"/>
    </xf>
    <xf numFmtId="0" fontId="85" fillId="0" borderId="0" xfId="0" applyFont="1" applyAlignment="1" applyProtection="1">
      <alignment vertical="center"/>
    </xf>
    <xf numFmtId="3" fontId="14" fillId="46" borderId="103" xfId="2894" applyNumberFormat="1" applyFont="1" applyFill="1" applyBorder="1" applyAlignment="1" applyProtection="1">
      <alignment horizontal="center" vertical="center" wrapText="1"/>
    </xf>
    <xf numFmtId="3" fontId="14" fillId="0" borderId="0" xfId="2894" applyNumberFormat="1" applyFont="1" applyFill="1" applyBorder="1" applyAlignment="1" applyProtection="1">
      <alignment horizontal="center" vertical="center" wrapText="1"/>
    </xf>
    <xf numFmtId="3" fontId="14" fillId="0" borderId="84" xfId="2894" applyNumberFormat="1" applyFont="1" applyFill="1" applyBorder="1" applyAlignment="1" applyProtection="1">
      <alignment horizontal="center" vertical="center" wrapText="1"/>
    </xf>
    <xf numFmtId="3" fontId="14" fillId="33" borderId="82" xfId="2894" applyNumberFormat="1" applyFont="1" applyBorder="1" applyAlignment="1" applyProtection="1">
      <alignment horizontal="center" vertical="center" wrapText="1"/>
    </xf>
    <xf numFmtId="9" fontId="14" fillId="33" borderId="82" xfId="2894" applyNumberFormat="1" applyFont="1" applyBorder="1" applyAlignment="1" applyProtection="1">
      <alignment horizontal="center" vertical="center" wrapText="1"/>
    </xf>
    <xf numFmtId="166" fontId="39" fillId="0" borderId="82" xfId="2894" applyNumberFormat="1" applyFill="1" applyBorder="1" applyAlignment="1" applyProtection="1">
      <alignment horizontal="center" vertical="center" wrapText="1"/>
    </xf>
    <xf numFmtId="166" fontId="73" fillId="0" borderId="82" xfId="2894" applyNumberFormat="1" applyFont="1" applyFill="1" applyBorder="1" applyAlignment="1" applyProtection="1">
      <alignment horizontal="center" vertical="center" wrapText="1"/>
    </xf>
    <xf numFmtId="0" fontId="14" fillId="25" borderId="102" xfId="2894" applyFont="1" applyFill="1" applyBorder="1" applyProtection="1">
      <alignment horizontal="left" vertical="center" wrapText="1"/>
    </xf>
    <xf numFmtId="0" fontId="14" fillId="33" borderId="102" xfId="2894" applyFont="1" applyBorder="1" applyProtection="1">
      <alignment horizontal="left" vertical="center" wrapText="1"/>
    </xf>
    <xf numFmtId="14" fontId="81" fillId="25" borderId="26" xfId="2894" applyNumberFormat="1" applyFont="1" applyFill="1" applyBorder="1" applyAlignment="1" applyProtection="1">
      <alignment horizontal="center" vertical="center"/>
      <protection locked="0"/>
    </xf>
    <xf numFmtId="0" fontId="14" fillId="25" borderId="103" xfId="2894" applyFont="1" applyFill="1" applyBorder="1" applyAlignment="1" applyProtection="1">
      <alignment horizontal="center" vertical="center" wrapText="1"/>
      <protection locked="0" hidden="1"/>
    </xf>
    <xf numFmtId="0" fontId="14" fillId="25" borderId="103" xfId="2894" applyFont="1" applyFill="1" applyBorder="1" applyAlignment="1" applyProtection="1">
      <alignment horizontal="center" vertical="center" wrapText="1"/>
      <protection locked="0"/>
    </xf>
    <xf numFmtId="0" fontId="14" fillId="25" borderId="103" xfId="2894" quotePrefix="1" applyFont="1" applyFill="1" applyBorder="1" applyProtection="1">
      <alignment horizontal="left" vertical="center" wrapText="1"/>
      <protection locked="0"/>
    </xf>
    <xf numFmtId="0" fontId="14" fillId="25" borderId="103" xfId="2894" applyFont="1" applyFill="1" applyBorder="1" applyProtection="1">
      <alignment horizontal="left" vertical="center" wrapText="1"/>
      <protection locked="0"/>
    </xf>
    <xf numFmtId="0" fontId="14" fillId="25" borderId="26" xfId="2894" applyFont="1" applyFill="1" applyBorder="1" applyAlignment="1" applyProtection="1">
      <alignment horizontal="center" vertical="center" wrapText="1"/>
      <protection locked="0" hidden="1"/>
    </xf>
    <xf numFmtId="0" fontId="14" fillId="25" borderId="26" xfId="2894" applyFont="1" applyFill="1" applyBorder="1" applyAlignment="1" applyProtection="1">
      <alignment horizontal="center" vertical="center" wrapText="1"/>
      <protection locked="0"/>
    </xf>
    <xf numFmtId="0" fontId="14" fillId="25" borderId="26" xfId="2894" quotePrefix="1" applyFont="1" applyFill="1" applyBorder="1" applyProtection="1">
      <alignment horizontal="left" vertical="center" wrapText="1"/>
      <protection locked="0"/>
    </xf>
    <xf numFmtId="0" fontId="14" fillId="25" borderId="26" xfId="2894" applyFont="1" applyFill="1" applyBorder="1" applyProtection="1">
      <alignment horizontal="left" vertical="center" wrapText="1"/>
      <protection locked="0"/>
    </xf>
    <xf numFmtId="14" fontId="14" fillId="25" borderId="103" xfId="2894" applyNumberFormat="1" applyFont="1" applyFill="1" applyBorder="1" applyAlignment="1" applyProtection="1">
      <alignment horizontal="center" vertical="center"/>
      <protection locked="0"/>
    </xf>
    <xf numFmtId="3" fontId="14" fillId="25" borderId="103" xfId="2894" applyNumberFormat="1" applyFont="1" applyFill="1" applyBorder="1" applyAlignment="1" applyProtection="1">
      <alignment horizontal="center" vertical="center" wrapText="1"/>
      <protection locked="0"/>
    </xf>
    <xf numFmtId="14" fontId="14" fillId="25" borderId="26" xfId="2894" applyNumberFormat="1" applyFont="1" applyFill="1" applyBorder="1" applyAlignment="1" applyProtection="1">
      <alignment horizontal="center" vertical="center"/>
      <protection locked="0"/>
    </xf>
    <xf numFmtId="3" fontId="14" fillId="25" borderId="26" xfId="2894" applyNumberFormat="1" applyFont="1" applyFill="1" applyBorder="1" applyAlignment="1" applyProtection="1">
      <alignment horizontal="center" vertical="center" wrapText="1"/>
      <protection locked="0"/>
    </xf>
    <xf numFmtId="0" fontId="14" fillId="0" borderId="0" xfId="2907" applyFont="1" applyAlignment="1" applyProtection="1">
      <alignment vertical="center"/>
      <protection hidden="1"/>
    </xf>
    <xf numFmtId="0" fontId="16" fillId="25" borderId="0" xfId="2907" applyFont="1" applyFill="1" applyAlignment="1" applyProtection="1">
      <alignment vertical="center"/>
      <protection hidden="1"/>
    </xf>
    <xf numFmtId="0" fontId="16" fillId="25" borderId="0" xfId="2907" applyFont="1" applyFill="1" applyAlignment="1" applyProtection="1">
      <alignment vertical="center" wrapText="1"/>
      <protection hidden="1"/>
    </xf>
    <xf numFmtId="0" fontId="16" fillId="0" borderId="0" xfId="2908" applyFont="1" applyAlignment="1" applyProtection="1">
      <alignment vertical="center"/>
      <protection hidden="1"/>
    </xf>
    <xf numFmtId="0" fontId="93" fillId="0" borderId="0" xfId="2907" applyFont="1" applyAlignment="1" applyProtection="1">
      <alignment vertical="center"/>
      <protection hidden="1"/>
    </xf>
    <xf numFmtId="0" fontId="14" fillId="25" borderId="0" xfId="2909" applyFont="1" applyFill="1" applyAlignment="1" applyProtection="1">
      <alignment horizontal="right" vertical="center"/>
      <protection hidden="1"/>
    </xf>
    <xf numFmtId="0" fontId="19" fillId="0" borderId="0" xfId="2907" applyFont="1" applyAlignment="1" applyProtection="1">
      <alignment vertical="center"/>
      <protection hidden="1"/>
    </xf>
    <xf numFmtId="0" fontId="16" fillId="0" borderId="0" xfId="2907" applyFont="1" applyAlignment="1" applyProtection="1">
      <alignment vertical="center"/>
      <protection hidden="1"/>
    </xf>
    <xf numFmtId="0" fontId="17" fillId="0" borderId="0" xfId="2907" applyFont="1" applyAlignment="1" applyProtection="1">
      <alignment vertical="center"/>
      <protection hidden="1"/>
    </xf>
    <xf numFmtId="0" fontId="17" fillId="0" borderId="0" xfId="2907" applyFont="1" applyAlignment="1" applyProtection="1">
      <alignment horizontal="left" vertical="center"/>
      <protection hidden="1"/>
    </xf>
    <xf numFmtId="0" fontId="14" fillId="0" borderId="0" xfId="2907" applyFont="1" applyAlignment="1" applyProtection="1">
      <alignment horizontal="right" vertical="center"/>
      <protection hidden="1"/>
    </xf>
    <xf numFmtId="0" fontId="17" fillId="0" borderId="0" xfId="2908" applyFont="1" applyAlignment="1" applyProtection="1">
      <alignment vertical="center"/>
      <protection hidden="1"/>
    </xf>
    <xf numFmtId="0" fontId="68" fillId="0" borderId="0" xfId="2907" applyFont="1" applyAlignment="1" applyProtection="1">
      <alignment horizontal="center" vertical="center"/>
      <protection hidden="1"/>
    </xf>
    <xf numFmtId="0" fontId="68" fillId="0" borderId="0" xfId="2907" applyFont="1" applyAlignment="1" applyProtection="1">
      <alignment vertical="center"/>
      <protection hidden="1"/>
    </xf>
    <xf numFmtId="0" fontId="17" fillId="0" borderId="0" xfId="2907" applyFont="1" applyAlignment="1" applyProtection="1">
      <alignment horizontal="right" vertical="center"/>
      <protection hidden="1"/>
    </xf>
    <xf numFmtId="0" fontId="43" fillId="0" borderId="0" xfId="2907" applyFont="1" applyAlignment="1" applyProtection="1">
      <alignment vertical="center"/>
      <protection hidden="1"/>
    </xf>
    <xf numFmtId="0" fontId="95" fillId="0" borderId="0" xfId="2907" applyFont="1" applyAlignment="1" applyProtection="1">
      <alignment horizontal="right" vertical="center"/>
      <protection hidden="1"/>
    </xf>
    <xf numFmtId="0" fontId="14" fillId="0" borderId="0" xfId="2907" applyFont="1" applyAlignment="1" applyProtection="1">
      <alignment vertical="center" wrapText="1"/>
      <protection hidden="1"/>
    </xf>
    <xf numFmtId="166" fontId="14" fillId="0" borderId="0" xfId="2907" applyNumberFormat="1" applyFont="1" applyAlignment="1" applyProtection="1">
      <alignment vertical="center" wrapText="1"/>
      <protection hidden="1"/>
    </xf>
    <xf numFmtId="0" fontId="14" fillId="0" borderId="0" xfId="2907" applyFont="1" applyAlignment="1" applyProtection="1">
      <alignment horizontal="right" vertical="center" wrapText="1"/>
      <protection hidden="1"/>
    </xf>
    <xf numFmtId="3" fontId="16" fillId="0" borderId="104" xfId="2907" applyNumberFormat="1" applyFont="1" applyBorder="1" applyAlignment="1" applyProtection="1">
      <alignment horizontal="center" vertical="center"/>
      <protection locked="0"/>
    </xf>
    <xf numFmtId="0" fontId="14" fillId="0" borderId="0" xfId="2907" applyFont="1" applyProtection="1">
      <protection hidden="1"/>
    </xf>
    <xf numFmtId="0" fontId="14" fillId="25" borderId="0" xfId="2907" applyFont="1" applyFill="1" applyProtection="1">
      <protection hidden="1"/>
    </xf>
    <xf numFmtId="0" fontId="14" fillId="0" borderId="0" xfId="2907" applyFont="1" applyAlignment="1" applyProtection="1">
      <alignment horizontal="center" vertical="center"/>
      <protection hidden="1"/>
    </xf>
    <xf numFmtId="1" fontId="16" fillId="25" borderId="0" xfId="2907" applyNumberFormat="1" applyFont="1" applyFill="1" applyAlignment="1" applyProtection="1">
      <alignment horizontal="center" vertical="center"/>
      <protection hidden="1"/>
    </xf>
    <xf numFmtId="1" fontId="16" fillId="0" borderId="0" xfId="2907" applyNumberFormat="1" applyFont="1" applyAlignment="1" applyProtection="1">
      <alignment horizontal="center" vertical="center"/>
      <protection hidden="1"/>
    </xf>
    <xf numFmtId="0" fontId="96" fillId="0" borderId="0" xfId="2907" applyFont="1" applyAlignment="1" applyProtection="1">
      <alignment horizontal="left" vertical="center"/>
      <protection hidden="1"/>
    </xf>
    <xf numFmtId="0" fontId="68" fillId="0" borderId="0" xfId="2907" applyFont="1" applyAlignment="1" applyProtection="1">
      <alignment horizontal="left" vertical="center"/>
      <protection hidden="1"/>
    </xf>
    <xf numFmtId="0" fontId="16" fillId="0" borderId="0" xfId="2907" applyFont="1" applyAlignment="1" applyProtection="1">
      <alignment horizontal="center" vertical="center"/>
      <protection hidden="1"/>
    </xf>
    <xf numFmtId="0" fontId="16" fillId="25" borderId="0" xfId="2907" applyFont="1" applyFill="1" applyAlignment="1" applyProtection="1">
      <alignment horizontal="center" vertical="center"/>
      <protection hidden="1"/>
    </xf>
    <xf numFmtId="0" fontId="16" fillId="0" borderId="0" xfId="2907" applyFont="1" applyAlignment="1" applyProtection="1">
      <alignment horizontal="left" vertical="center"/>
      <protection hidden="1"/>
    </xf>
    <xf numFmtId="0" fontId="14" fillId="0" borderId="104" xfId="2907" applyFont="1" applyBorder="1" applyAlignment="1" applyProtection="1">
      <alignment horizontal="center" vertical="center"/>
      <protection locked="0"/>
    </xf>
    <xf numFmtId="168" fontId="14" fillId="0" borderId="104" xfId="2910" applyNumberFormat="1" applyFont="1" applyFill="1" applyBorder="1" applyAlignment="1" applyProtection="1">
      <alignment horizontal="center" vertical="center"/>
      <protection locked="0"/>
    </xf>
    <xf numFmtId="0" fontId="14" fillId="0" borderId="0" xfId="2907" applyFont="1" applyAlignment="1" applyProtection="1">
      <alignment horizontal="left" vertical="top" wrapText="1"/>
      <protection hidden="1"/>
    </xf>
    <xf numFmtId="0" fontId="14" fillId="0" borderId="0" xfId="2907" applyFont="1" applyAlignment="1" applyProtection="1">
      <alignment vertical="top" wrapText="1"/>
      <protection hidden="1"/>
    </xf>
    <xf numFmtId="168" fontId="14" fillId="0" borderId="0" xfId="2912" applyNumberFormat="1" applyFont="1" applyFill="1" applyBorder="1" applyAlignment="1" applyProtection="1">
      <alignment vertical="center"/>
      <protection hidden="1"/>
    </xf>
    <xf numFmtId="0" fontId="14" fillId="0" borderId="0" xfId="2907" applyFont="1" applyAlignment="1" applyProtection="1">
      <alignment horizontal="center" vertical="center" wrapText="1"/>
      <protection hidden="1"/>
    </xf>
    <xf numFmtId="0" fontId="81" fillId="0" borderId="0" xfId="2907" applyFont="1" applyAlignment="1" applyProtection="1">
      <alignment vertical="center" wrapText="1"/>
      <protection hidden="1"/>
    </xf>
    <xf numFmtId="169" fontId="14" fillId="25" borderId="104" xfId="2913" applyNumberFormat="1" applyFont="1" applyFill="1" applyBorder="1" applyAlignment="1" applyProtection="1">
      <alignment vertical="top" wrapText="1"/>
      <protection locked="0"/>
    </xf>
    <xf numFmtId="0" fontId="14" fillId="0" borderId="0" xfId="2907" applyFont="1" applyAlignment="1" applyProtection="1">
      <alignment horizontal="justify" vertical="center" wrapText="1"/>
      <protection hidden="1"/>
    </xf>
    <xf numFmtId="0" fontId="79" fillId="25" borderId="0" xfId="2907" applyFont="1" applyFill="1" applyAlignment="1" applyProtection="1">
      <alignment horizontal="left" vertical="center"/>
      <protection hidden="1"/>
    </xf>
    <xf numFmtId="0" fontId="14" fillId="25" borderId="0" xfId="2907" applyFont="1" applyFill="1" applyAlignment="1" applyProtection="1">
      <alignment vertical="center"/>
      <protection hidden="1"/>
    </xf>
    <xf numFmtId="0" fontId="16" fillId="25" borderId="104" xfId="2907" applyFont="1" applyFill="1" applyBorder="1" applyAlignment="1" applyProtection="1">
      <alignment horizontal="center" vertical="center"/>
      <protection locked="0"/>
    </xf>
    <xf numFmtId="0" fontId="97" fillId="0" borderId="0" xfId="2907" applyFont="1" applyAlignment="1" applyProtection="1">
      <alignment horizontal="left" vertical="center" wrapText="1"/>
      <protection hidden="1"/>
    </xf>
    <xf numFmtId="0" fontId="79" fillId="0" borderId="0" xfId="2907" applyFont="1" applyAlignment="1" applyProtection="1">
      <alignment horizontal="right" vertical="center"/>
      <protection hidden="1"/>
    </xf>
    <xf numFmtId="0" fontId="17" fillId="0" borderId="0" xfId="2907" applyFont="1" applyAlignment="1" applyProtection="1">
      <alignment horizontal="left" vertical="top" wrapText="1"/>
      <protection hidden="1"/>
    </xf>
    <xf numFmtId="0" fontId="14" fillId="0" borderId="104" xfId="2909" applyFont="1" applyBorder="1" applyAlignment="1" applyProtection="1">
      <alignment vertical="center" wrapText="1"/>
      <protection locked="0" hidden="1"/>
    </xf>
    <xf numFmtId="168" fontId="14" fillId="0" borderId="104" xfId="2910" applyNumberFormat="1" applyFont="1" applyBorder="1" applyAlignment="1" applyProtection="1">
      <alignment vertical="center" wrapText="1"/>
      <protection locked="0" hidden="1"/>
    </xf>
    <xf numFmtId="0" fontId="98" fillId="0" borderId="0" xfId="2909" applyFont="1" applyAlignment="1" applyProtection="1">
      <alignment horizontal="center" vertical="center"/>
      <protection hidden="1"/>
    </xf>
    <xf numFmtId="0" fontId="73" fillId="0" borderId="0" xfId="2909" applyFont="1" applyAlignment="1" applyProtection="1">
      <alignment horizontal="center" vertical="center"/>
      <protection hidden="1"/>
    </xf>
    <xf numFmtId="0" fontId="17" fillId="0" borderId="0" xfId="2909" applyFont="1" applyAlignment="1" applyProtection="1">
      <alignment horizontal="center" vertical="center"/>
      <protection hidden="1"/>
    </xf>
    <xf numFmtId="168" fontId="73" fillId="0" borderId="104" xfId="2910" applyNumberFormat="1" applyFont="1" applyBorder="1" applyAlignment="1" applyProtection="1">
      <alignment horizontal="center" vertical="center"/>
      <protection hidden="1"/>
    </xf>
    <xf numFmtId="170" fontId="14" fillId="0" borderId="0" xfId="2907" applyNumberFormat="1" applyFont="1" applyAlignment="1" applyProtection="1">
      <alignment vertical="center"/>
      <protection hidden="1"/>
    </xf>
    <xf numFmtId="0" fontId="17" fillId="0" borderId="0" xfId="2907" applyFont="1" applyAlignment="1" applyProtection="1">
      <alignment horizontal="center" vertical="center" wrapText="1"/>
      <protection hidden="1"/>
    </xf>
    <xf numFmtId="0" fontId="16" fillId="0" borderId="0" xfId="2907" applyFont="1" applyAlignment="1" applyProtection="1">
      <alignment vertical="top" wrapText="1"/>
      <protection hidden="1"/>
    </xf>
    <xf numFmtId="44" fontId="14" fillId="25" borderId="0" xfId="2914" applyFont="1" applyFill="1" applyBorder="1" applyAlignment="1" applyProtection="1">
      <alignment vertical="top" wrapText="1"/>
    </xf>
    <xf numFmtId="0" fontId="16" fillId="0" borderId="0" xfId="2907" applyFont="1" applyAlignment="1" applyProtection="1">
      <alignment horizontal="center" vertical="center"/>
    </xf>
    <xf numFmtId="0" fontId="14" fillId="0" borderId="104" xfId="2909" applyFont="1" applyBorder="1" applyAlignment="1" applyProtection="1">
      <alignment horizontal="center" vertical="center" wrapText="1"/>
      <protection hidden="1"/>
    </xf>
    <xf numFmtId="1" fontId="14" fillId="0" borderId="104" xfId="2894" applyNumberFormat="1" applyFont="1" applyFill="1" applyBorder="1" applyAlignment="1" applyProtection="1">
      <alignment horizontal="center" vertical="center"/>
      <protection locked="0"/>
    </xf>
    <xf numFmtId="167" fontId="81" fillId="25" borderId="26" xfId="2894" applyNumberFormat="1" applyFont="1" applyFill="1" applyBorder="1" applyAlignment="1" applyProtection="1">
      <alignment horizontal="center" vertical="center"/>
      <protection locked="0"/>
    </xf>
    <xf numFmtId="0" fontId="19" fillId="0" borderId="0" xfId="2907" applyFont="1" applyAlignment="1" applyProtection="1">
      <alignment horizontal="left" vertical="center"/>
      <protection hidden="1"/>
    </xf>
    <xf numFmtId="0" fontId="14" fillId="0" borderId="104" xfId="2894" applyFont="1" applyFill="1" applyBorder="1" applyAlignment="1" applyProtection="1">
      <alignment horizontal="center" vertical="center"/>
      <protection locked="0"/>
    </xf>
    <xf numFmtId="0" fontId="14" fillId="0" borderId="0" xfId="2907" applyFont="1" applyAlignment="1" applyProtection="1">
      <alignment horizontal="left" vertical="center"/>
      <protection hidden="1"/>
    </xf>
    <xf numFmtId="0" fontId="81" fillId="0" borderId="0" xfId="2907" applyFont="1" applyAlignment="1" applyProtection="1">
      <alignment horizontal="left" vertical="center" wrapText="1"/>
      <protection hidden="1"/>
    </xf>
    <xf numFmtId="0" fontId="14" fillId="0" borderId="0" xfId="2907" applyFont="1" applyAlignment="1" applyProtection="1">
      <alignment horizontal="left" vertical="center" wrapText="1"/>
      <protection hidden="1"/>
    </xf>
    <xf numFmtId="0" fontId="17" fillId="33" borderId="104" xfId="2909" applyFont="1" applyFill="1" applyBorder="1" applyAlignment="1" applyProtection="1">
      <alignment horizontal="center" vertical="center" wrapText="1"/>
      <protection hidden="1"/>
    </xf>
    <xf numFmtId="0" fontId="14" fillId="0" borderId="104" xfId="2909" applyFont="1" applyBorder="1" applyAlignment="1" applyProtection="1">
      <alignment horizontal="center" vertical="center" wrapText="1"/>
      <protection locked="0" hidden="1"/>
    </xf>
    <xf numFmtId="0" fontId="81" fillId="0" borderId="0" xfId="2907" applyFont="1" applyProtection="1"/>
    <xf numFmtId="0" fontId="101" fillId="0" borderId="0" xfId="2907" applyFont="1" applyAlignment="1" applyProtection="1">
      <alignment horizontal="left" vertical="center"/>
      <protection hidden="1"/>
    </xf>
    <xf numFmtId="0" fontId="100" fillId="0" borderId="0" xfId="2907" applyFont="1" applyAlignment="1" applyProtection="1">
      <alignment vertical="center"/>
      <protection hidden="1"/>
    </xf>
    <xf numFmtId="0" fontId="14" fillId="0" borderId="0" xfId="2911" applyFont="1" applyAlignment="1" applyProtection="1">
      <alignment vertical="center" wrapText="1"/>
      <protection hidden="1"/>
    </xf>
    <xf numFmtId="0" fontId="14" fillId="25" borderId="0" xfId="2911" applyFont="1" applyFill="1" applyAlignment="1" applyProtection="1">
      <alignment vertical="center"/>
      <protection hidden="1"/>
    </xf>
    <xf numFmtId="0" fontId="14" fillId="25" borderId="0" xfId="2911" applyFont="1" applyFill="1" applyAlignment="1" applyProtection="1">
      <alignment vertical="center" wrapText="1"/>
      <protection hidden="1"/>
    </xf>
    <xf numFmtId="0" fontId="81" fillId="0" borderId="0" xfId="2907" applyFont="1" applyAlignment="1" applyProtection="1">
      <alignment horizontal="left" vertical="center"/>
      <protection hidden="1"/>
    </xf>
    <xf numFmtId="0" fontId="39" fillId="0" borderId="0" xfId="2894" applyFont="1" applyFill="1" applyBorder="1" applyAlignment="1" applyProtection="1">
      <alignment horizontal="left" vertical="top"/>
    </xf>
    <xf numFmtId="0" fontId="102" fillId="0" borderId="0" xfId="2907" applyFont="1" applyAlignment="1" applyProtection="1">
      <alignment vertical="center"/>
      <protection hidden="1"/>
    </xf>
    <xf numFmtId="14" fontId="14" fillId="0" borderId="104" xfId="2894" applyNumberFormat="1" applyFont="1" applyFill="1" applyBorder="1" applyAlignment="1" applyProtection="1">
      <alignment horizontal="center" vertical="center"/>
      <protection locked="0"/>
    </xf>
    <xf numFmtId="0" fontId="14" fillId="25" borderId="0" xfId="2911" applyFont="1" applyFill="1" applyAlignment="1" applyProtection="1">
      <alignment horizontal="left" vertical="center"/>
      <protection hidden="1"/>
    </xf>
    <xf numFmtId="0" fontId="61" fillId="25" borderId="0" xfId="490" applyFont="1" applyFill="1" applyBorder="1" applyAlignment="1" applyProtection="1">
      <alignment horizontal="center" vertical="center"/>
      <protection hidden="1"/>
    </xf>
    <xf numFmtId="0" fontId="102" fillId="0" borderId="0" xfId="490" applyFont="1" applyAlignment="1" applyProtection="1">
      <alignment horizontal="right" vertical="center"/>
      <protection hidden="1"/>
    </xf>
    <xf numFmtId="166" fontId="81" fillId="25" borderId="26" xfId="2894" applyNumberFormat="1" applyFont="1" applyFill="1" applyBorder="1" applyAlignment="1" applyProtection="1">
      <alignment horizontal="center" vertical="center"/>
      <protection locked="0"/>
    </xf>
    <xf numFmtId="49" fontId="16" fillId="0" borderId="0" xfId="3" applyNumberFormat="1" applyFont="1" applyAlignment="1">
      <alignment horizontal="left" vertical="top" wrapText="1"/>
    </xf>
    <xf numFmtId="0" fontId="99" fillId="25" borderId="0" xfId="269" applyFont="1" applyFill="1" applyAlignment="1" applyProtection="1">
      <alignment horizontal="center"/>
      <protection hidden="1"/>
    </xf>
    <xf numFmtId="0" fontId="103" fillId="0" borderId="0" xfId="0" applyFont="1" applyAlignment="1">
      <alignment horizontal="center" vertical="center" wrapText="1"/>
    </xf>
    <xf numFmtId="0" fontId="103" fillId="0" borderId="0" xfId="0" applyFont="1" applyAlignment="1">
      <alignment horizontal="center" vertical="center"/>
    </xf>
    <xf numFmtId="0" fontId="16" fillId="25" borderId="26" xfId="2894" applyFont="1" applyFill="1" applyBorder="1" applyAlignment="1" applyProtection="1">
      <alignment horizontal="left" vertical="center" wrapText="1"/>
      <protection locked="0"/>
    </xf>
    <xf numFmtId="0" fontId="14" fillId="25" borderId="103" xfId="2894" applyFont="1" applyFill="1" applyBorder="1" applyAlignment="1" applyProtection="1">
      <alignment horizontal="left" vertical="center" wrapText="1"/>
      <protection locked="0"/>
    </xf>
    <xf numFmtId="0" fontId="14" fillId="25" borderId="26" xfId="2894" applyFont="1" applyFill="1" applyBorder="1" applyAlignment="1" applyProtection="1">
      <alignment horizontal="left" vertical="center" wrapText="1"/>
      <protection locked="0"/>
    </xf>
    <xf numFmtId="0" fontId="80" fillId="32" borderId="86" xfId="0" applyFont="1" applyFill="1" applyBorder="1" applyAlignment="1" applyProtection="1">
      <alignment horizontal="center" vertical="center" wrapText="1"/>
      <protection hidden="1"/>
    </xf>
    <xf numFmtId="0" fontId="80" fillId="32" borderId="87" xfId="0" applyFont="1" applyFill="1" applyBorder="1" applyAlignment="1" applyProtection="1">
      <alignment horizontal="center" vertical="center" wrapText="1"/>
      <protection hidden="1"/>
    </xf>
    <xf numFmtId="0" fontId="80" fillId="32" borderId="88" xfId="0" applyFont="1" applyFill="1" applyBorder="1" applyAlignment="1" applyProtection="1">
      <alignment horizontal="center" vertical="center" wrapText="1"/>
      <protection hidden="1"/>
    </xf>
    <xf numFmtId="0" fontId="14" fillId="46" borderId="26" xfId="2894" applyFont="1" applyFill="1" applyBorder="1" applyAlignment="1" applyProtection="1">
      <alignment horizontal="center" vertical="center" wrapText="1"/>
      <protection hidden="1"/>
    </xf>
    <xf numFmtId="166" fontId="64" fillId="29" borderId="85" xfId="0" applyNumberFormat="1" applyFont="1" applyFill="1" applyBorder="1" applyAlignment="1" applyProtection="1">
      <alignment horizontal="center" vertical="center" wrapText="1"/>
      <protection hidden="1"/>
    </xf>
    <xf numFmtId="0" fontId="49" fillId="25" borderId="0" xfId="4" applyFont="1" applyFill="1" applyAlignment="1" applyProtection="1">
      <alignment horizontal="center" vertical="center" wrapText="1"/>
      <protection hidden="1"/>
    </xf>
    <xf numFmtId="3" fontId="47" fillId="0" borderId="0" xfId="2" applyNumberFormat="1" applyFont="1" applyBorder="1" applyAlignment="1" applyProtection="1">
      <alignment horizontal="left" vertical="top" wrapText="1"/>
      <protection hidden="1"/>
    </xf>
    <xf numFmtId="0" fontId="79" fillId="34" borderId="89" xfId="490" applyFont="1" applyFill="1" applyBorder="1" applyAlignment="1" applyProtection="1">
      <alignment horizontal="left" vertical="center" wrapText="1"/>
      <protection hidden="1"/>
    </xf>
    <xf numFmtId="0" fontId="14" fillId="46" borderId="103" xfId="2894" applyFont="1" applyFill="1" applyBorder="1" applyAlignment="1" applyProtection="1">
      <alignment horizontal="center" vertical="center" wrapText="1"/>
      <protection hidden="1"/>
    </xf>
    <xf numFmtId="0" fontId="79" fillId="0" borderId="0" xfId="490" applyFont="1" applyBorder="1" applyAlignment="1" applyProtection="1">
      <alignment horizontal="left" vertical="center" wrapText="1"/>
      <protection hidden="1"/>
    </xf>
    <xf numFmtId="14" fontId="81" fillId="25" borderId="26" xfId="2894" applyNumberFormat="1" applyFont="1" applyFill="1" applyBorder="1" applyAlignment="1" applyProtection="1">
      <alignment horizontal="left" vertical="center" indent="1"/>
      <protection locked="0"/>
    </xf>
    <xf numFmtId="0" fontId="64" fillId="29" borderId="85" xfId="0" applyFont="1" applyFill="1" applyBorder="1" applyAlignment="1" applyProtection="1">
      <alignment horizontal="center" vertical="center"/>
      <protection hidden="1"/>
    </xf>
    <xf numFmtId="0" fontId="80" fillId="32" borderId="102" xfId="0" applyFont="1" applyFill="1" applyBorder="1" applyAlignment="1" applyProtection="1">
      <alignment horizontal="center" vertical="center" wrapText="1"/>
      <protection hidden="1"/>
    </xf>
    <xf numFmtId="0" fontId="89" fillId="25" borderId="0" xfId="490" applyFont="1" applyFill="1" applyAlignment="1" applyProtection="1">
      <alignment horizontal="left" vertical="center"/>
      <protection hidden="1"/>
    </xf>
    <xf numFmtId="0" fontId="64" fillId="29" borderId="85" xfId="0" applyFont="1" applyFill="1" applyBorder="1" applyAlignment="1" applyProtection="1">
      <alignment horizontal="center" vertical="center" wrapText="1"/>
      <protection hidden="1"/>
    </xf>
    <xf numFmtId="14" fontId="81" fillId="25" borderId="26" xfId="2894" applyNumberFormat="1" applyFont="1" applyFill="1" applyBorder="1" applyAlignment="1" applyProtection="1">
      <alignment horizontal="center" vertical="center"/>
      <protection locked="0"/>
    </xf>
    <xf numFmtId="49" fontId="81" fillId="25" borderId="26" xfId="2894" applyNumberFormat="1" applyFont="1" applyFill="1" applyBorder="1" applyAlignment="1" applyProtection="1">
      <alignment horizontal="left" vertical="center" indent="1"/>
      <protection locked="0"/>
    </xf>
    <xf numFmtId="0" fontId="61" fillId="25" borderId="102" xfId="490" applyFont="1" applyFill="1" applyBorder="1" applyAlignment="1" applyProtection="1">
      <alignment horizontal="center" vertical="center"/>
      <protection hidden="1"/>
    </xf>
    <xf numFmtId="0" fontId="65" fillId="0" borderId="89" xfId="490" applyFont="1" applyBorder="1" applyAlignment="1" applyProtection="1">
      <alignment horizontal="center" vertical="center" wrapText="1"/>
      <protection hidden="1"/>
    </xf>
    <xf numFmtId="0" fontId="53" fillId="0" borderId="0" xfId="0" applyFont="1" applyAlignment="1" applyProtection="1">
      <alignment horizontal="center" vertical="center" wrapText="1"/>
      <protection hidden="1"/>
    </xf>
    <xf numFmtId="0" fontId="52" fillId="32" borderId="90" xfId="0" applyFont="1" applyFill="1" applyBorder="1" applyAlignment="1" applyProtection="1">
      <alignment horizontal="center" vertical="center"/>
      <protection hidden="1"/>
    </xf>
    <xf numFmtId="0" fontId="52" fillId="32" borderId="0" xfId="0" applyFont="1" applyFill="1" applyAlignment="1" applyProtection="1">
      <alignment horizontal="center" vertical="center"/>
      <protection hidden="1"/>
    </xf>
    <xf numFmtId="0" fontId="14" fillId="25" borderId="104" xfId="2894" applyFont="1" applyFill="1" applyBorder="1" applyAlignment="1" applyProtection="1">
      <alignment horizontal="left" vertical="top"/>
      <protection locked="0"/>
    </xf>
    <xf numFmtId="0" fontId="102" fillId="25" borderId="0" xfId="2907" applyFont="1" applyFill="1" applyAlignment="1" applyProtection="1">
      <alignment horizontal="left" vertical="center"/>
      <protection hidden="1"/>
    </xf>
    <xf numFmtId="0" fontId="101" fillId="33" borderId="0" xfId="2907" applyFont="1" applyFill="1" applyAlignment="1" applyProtection="1">
      <alignment horizontal="center" vertical="center" wrapText="1"/>
      <protection hidden="1"/>
    </xf>
    <xf numFmtId="0" fontId="101" fillId="33" borderId="111" xfId="2907" applyFont="1" applyFill="1" applyBorder="1" applyAlignment="1" applyProtection="1">
      <alignment horizontal="center" vertical="center" wrapText="1"/>
      <protection hidden="1"/>
    </xf>
    <xf numFmtId="0" fontId="97" fillId="0" borderId="112" xfId="2915" applyFont="1" applyBorder="1" applyAlignment="1" applyProtection="1">
      <alignment horizontal="justify" vertical="center" wrapText="1"/>
      <protection hidden="1"/>
    </xf>
    <xf numFmtId="0" fontId="97" fillId="0" borderId="113" xfId="2915" applyFont="1" applyBorder="1" applyAlignment="1" applyProtection="1">
      <alignment horizontal="justify" vertical="center" wrapText="1"/>
      <protection hidden="1"/>
    </xf>
    <xf numFmtId="0" fontId="97" fillId="0" borderId="114" xfId="2915" applyFont="1" applyBorder="1" applyAlignment="1" applyProtection="1">
      <alignment horizontal="justify" vertical="center" wrapText="1"/>
      <protection hidden="1"/>
    </xf>
    <xf numFmtId="0" fontId="97" fillId="0" borderId="115" xfId="2915" applyFont="1" applyBorder="1" applyAlignment="1" applyProtection="1">
      <alignment horizontal="justify" vertical="center" wrapText="1"/>
      <protection hidden="1"/>
    </xf>
    <xf numFmtId="0" fontId="97" fillId="0" borderId="0" xfId="2915" applyFont="1" applyAlignment="1" applyProtection="1">
      <alignment horizontal="justify" vertical="center" wrapText="1"/>
      <protection hidden="1"/>
    </xf>
    <xf numFmtId="0" fontId="97" fillId="0" borderId="116" xfId="2915" applyFont="1" applyBorder="1" applyAlignment="1" applyProtection="1">
      <alignment horizontal="justify" vertical="center" wrapText="1"/>
      <protection hidden="1"/>
    </xf>
    <xf numFmtId="0" fontId="97" fillId="0" borderId="117" xfId="2915" applyFont="1" applyBorder="1" applyAlignment="1" applyProtection="1">
      <alignment horizontal="justify" vertical="center" wrapText="1"/>
      <protection hidden="1"/>
    </xf>
    <xf numFmtId="0" fontId="97" fillId="0" borderId="111" xfId="2915" applyFont="1" applyBorder="1" applyAlignment="1" applyProtection="1">
      <alignment horizontal="justify" vertical="center" wrapText="1"/>
      <protection hidden="1"/>
    </xf>
    <xf numFmtId="0" fontId="97" fillId="0" borderId="118" xfId="2915" applyFont="1" applyBorder="1" applyAlignment="1" applyProtection="1">
      <alignment horizontal="justify" vertical="center" wrapText="1"/>
      <protection hidden="1"/>
    </xf>
    <xf numFmtId="0" fontId="14" fillId="0" borderId="104" xfId="2909" applyFont="1" applyBorder="1" applyAlignment="1" applyProtection="1">
      <alignment horizontal="center" vertical="center" wrapText="1"/>
      <protection locked="0" hidden="1"/>
    </xf>
    <xf numFmtId="0" fontId="14" fillId="0" borderId="104" xfId="2909" applyFont="1" applyBorder="1" applyAlignment="1" applyProtection="1">
      <alignment horizontal="left" vertical="center" wrapText="1"/>
      <protection locked="0" hidden="1"/>
    </xf>
    <xf numFmtId="3" fontId="14" fillId="25" borderId="104" xfId="2907" applyNumberFormat="1" applyFont="1" applyFill="1" applyBorder="1" applyAlignment="1" applyProtection="1">
      <alignment horizontal="center" vertical="center"/>
      <protection locked="0"/>
    </xf>
    <xf numFmtId="0" fontId="14" fillId="25" borderId="0" xfId="2907" applyFont="1" applyFill="1" applyAlignment="1" applyProtection="1">
      <alignment horizontal="left" vertical="center"/>
      <protection hidden="1"/>
    </xf>
    <xf numFmtId="0" fontId="14" fillId="25" borderId="104" xfId="2894" applyFont="1" applyFill="1" applyBorder="1" applyAlignment="1" applyProtection="1">
      <alignment horizontal="left" vertical="top" wrapText="1"/>
      <protection locked="0"/>
    </xf>
    <xf numFmtId="0" fontId="81" fillId="25" borderId="0" xfId="2907" applyFont="1" applyFill="1" applyAlignment="1" applyProtection="1">
      <alignment horizontal="left" vertical="center" wrapText="1"/>
      <protection hidden="1"/>
    </xf>
    <xf numFmtId="0" fontId="14" fillId="25" borderId="0" xfId="2907" applyFont="1" applyFill="1" applyAlignment="1" applyProtection="1">
      <alignment horizontal="left" vertical="center" wrapText="1"/>
      <protection hidden="1"/>
    </xf>
    <xf numFmtId="0" fontId="17" fillId="33" borderId="104" xfId="2909" applyFont="1" applyFill="1" applyBorder="1" applyAlignment="1" applyProtection="1">
      <alignment horizontal="center" vertical="center" wrapText="1"/>
      <protection hidden="1"/>
    </xf>
    <xf numFmtId="0" fontId="14" fillId="25" borderId="0" xfId="2907" applyFont="1" applyFill="1" applyAlignment="1" applyProtection="1">
      <alignment horizontal="left" wrapText="1"/>
      <protection hidden="1"/>
    </xf>
    <xf numFmtId="168" fontId="14" fillId="25" borderId="104" xfId="2910" applyNumberFormat="1" applyFont="1" applyFill="1" applyBorder="1" applyAlignment="1" applyProtection="1">
      <alignment horizontal="center" vertical="center"/>
      <protection locked="0"/>
    </xf>
    <xf numFmtId="0" fontId="81" fillId="0" borderId="0" xfId="2907" applyFont="1" applyAlignment="1" applyProtection="1">
      <alignment horizontal="left" vertical="center" wrapText="1"/>
      <protection hidden="1"/>
    </xf>
    <xf numFmtId="0" fontId="14" fillId="0" borderId="0" xfId="2907" applyFont="1" applyAlignment="1" applyProtection="1">
      <alignment horizontal="left" vertical="center" wrapText="1"/>
      <protection hidden="1"/>
    </xf>
    <xf numFmtId="0" fontId="17" fillId="25" borderId="0" xfId="2907" applyFont="1" applyFill="1" applyAlignment="1" applyProtection="1">
      <alignment horizontal="left" vertical="center" wrapText="1"/>
      <protection hidden="1"/>
    </xf>
    <xf numFmtId="0" fontId="14" fillId="0" borderId="0" xfId="2907" applyFont="1" applyAlignment="1" applyProtection="1">
      <alignment horizontal="left" vertical="center"/>
      <protection hidden="1"/>
    </xf>
    <xf numFmtId="0" fontId="81" fillId="0" borderId="0" xfId="2907" applyFont="1" applyAlignment="1" applyProtection="1">
      <alignment horizontal="center" vertical="center"/>
      <protection hidden="1"/>
    </xf>
    <xf numFmtId="49" fontId="14" fillId="25" borderId="104" xfId="2910" applyNumberFormat="1" applyFont="1" applyFill="1" applyBorder="1" applyAlignment="1" applyProtection="1">
      <alignment horizontal="center" vertical="center"/>
      <protection locked="0"/>
    </xf>
    <xf numFmtId="0" fontId="19" fillId="0" borderId="0" xfId="2907" applyFont="1" applyAlignment="1" applyProtection="1">
      <alignment horizontal="left" vertical="center"/>
      <protection hidden="1"/>
    </xf>
    <xf numFmtId="0" fontId="102" fillId="0" borderId="0" xfId="2907" applyFont="1" applyAlignment="1" applyProtection="1">
      <alignment horizontal="left" vertical="center"/>
      <protection hidden="1"/>
    </xf>
    <xf numFmtId="0" fontId="94" fillId="0" borderId="0" xfId="2908" applyFont="1" applyAlignment="1" applyProtection="1">
      <alignment horizontal="left" vertical="center"/>
      <protection hidden="1"/>
    </xf>
    <xf numFmtId="0" fontId="14" fillId="0" borderId="104" xfId="2894" applyFont="1" applyFill="1" applyBorder="1" applyAlignment="1" applyProtection="1">
      <alignment horizontal="left" vertical="center"/>
      <protection locked="0"/>
    </xf>
    <xf numFmtId="0" fontId="20" fillId="0" borderId="104" xfId="3" applyFont="1" applyFill="1" applyBorder="1" applyAlignment="1" applyProtection="1">
      <alignment horizontal="left" vertical="center"/>
      <protection locked="0"/>
    </xf>
    <xf numFmtId="0" fontId="14" fillId="0" borderId="104" xfId="2894" applyFont="1" applyFill="1" applyBorder="1" applyAlignment="1" applyProtection="1">
      <alignment horizontal="center" vertical="center"/>
      <protection locked="0"/>
    </xf>
    <xf numFmtId="0" fontId="20" fillId="0" borderId="105" xfId="3" applyFont="1" applyFill="1" applyBorder="1" applyAlignment="1" applyProtection="1">
      <alignment horizontal="center" vertical="center"/>
      <protection locked="0"/>
    </xf>
    <xf numFmtId="0" fontId="14" fillId="0" borderId="106" xfId="2894" applyFont="1" applyFill="1" applyBorder="1" applyAlignment="1" applyProtection="1">
      <alignment horizontal="center" vertical="center"/>
      <protection locked="0"/>
    </xf>
    <xf numFmtId="0" fontId="81" fillId="0" borderId="106" xfId="2907" applyFont="1" applyBorder="1" applyAlignment="1" applyProtection="1">
      <alignment horizontal="center" vertical="center"/>
      <protection locked="0"/>
    </xf>
    <xf numFmtId="0" fontId="81" fillId="0" borderId="107" xfId="2907" applyFont="1" applyBorder="1" applyAlignment="1" applyProtection="1">
      <alignment horizontal="center" vertical="center"/>
      <protection locked="0"/>
    </xf>
    <xf numFmtId="0" fontId="81" fillId="0" borderId="108" xfId="2907" applyFont="1" applyBorder="1" applyAlignment="1" applyProtection="1">
      <alignment horizontal="center" vertical="center"/>
      <protection locked="0"/>
    </xf>
    <xf numFmtId="0" fontId="81" fillId="0" borderId="109" xfId="2907" applyFont="1" applyBorder="1" applyAlignment="1" applyProtection="1">
      <alignment horizontal="center" vertical="center"/>
      <protection locked="0"/>
    </xf>
    <xf numFmtId="0" fontId="81" fillId="0" borderId="110" xfId="2907" applyFont="1" applyBorder="1" applyAlignment="1" applyProtection="1">
      <alignment horizontal="center" vertical="center"/>
      <protection locked="0"/>
    </xf>
    <xf numFmtId="0" fontId="14" fillId="46" borderId="104" xfId="2894" applyNumberFormat="1" applyFont="1" applyFill="1" applyBorder="1" applyAlignment="1" applyProtection="1">
      <alignment horizontal="left" vertical="center"/>
    </xf>
    <xf numFmtId="0" fontId="91" fillId="25" borderId="0" xfId="2907" applyFont="1" applyFill="1" applyAlignment="1" applyProtection="1">
      <alignment horizontal="left" vertical="center" wrapText="1"/>
      <protection hidden="1"/>
    </xf>
    <xf numFmtId="0" fontId="92" fillId="25" borderId="0" xfId="2907" applyFont="1" applyFill="1" applyAlignment="1" applyProtection="1">
      <alignment horizontal="left" vertical="center" wrapText="1"/>
      <protection hidden="1"/>
    </xf>
    <xf numFmtId="49" fontId="67" fillId="30" borderId="85" xfId="258" applyNumberFormat="1" applyFont="1" applyFill="1" applyBorder="1" applyAlignment="1">
      <alignment horizontal="left" vertical="center" wrapText="1"/>
    </xf>
    <xf numFmtId="0" fontId="23" fillId="17" borderId="0" xfId="24" applyAlignment="1">
      <alignment horizontal="center"/>
    </xf>
  </cellXfs>
  <cellStyles count="2916">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40% - Accent1 2" xfId="12" xr:uid="{00000000-0005-0000-0000-000006000000}"/>
    <cellStyle name="40% - Accent2 2" xfId="13" xr:uid="{00000000-0005-0000-0000-000008000000}"/>
    <cellStyle name="40% - Accent2 3" xfId="57" xr:uid="{00000000-0005-0000-0000-000009000000}"/>
    <cellStyle name="40% - Accent3 2" xfId="14" xr:uid="{00000000-0005-0000-0000-00000A000000}"/>
    <cellStyle name="40% - Accent4 2" xfId="15" xr:uid="{00000000-0005-0000-0000-00000B000000}"/>
    <cellStyle name="40% - Accent5 2" xfId="16" xr:uid="{00000000-0005-0000-0000-00000C000000}"/>
    <cellStyle name="40% - Accent6 2" xfId="17" xr:uid="{00000000-0005-0000-0000-00000D000000}"/>
    <cellStyle name="60% - Accent1 2" xfId="18" xr:uid="{00000000-0005-0000-0000-00000E000000}"/>
    <cellStyle name="60% - Accent2 2" xfId="19" xr:uid="{00000000-0005-0000-0000-00000F000000}"/>
    <cellStyle name="60% - Accent3 2" xfId="20" xr:uid="{00000000-0005-0000-0000-000010000000}"/>
    <cellStyle name="60% - Accent4 2" xfId="21" xr:uid="{00000000-0005-0000-0000-000011000000}"/>
    <cellStyle name="60% - Accent5 2" xfId="22" xr:uid="{00000000-0005-0000-0000-000012000000}"/>
    <cellStyle name="60% - Accent6 2" xfId="23" xr:uid="{00000000-0005-0000-0000-000013000000}"/>
    <cellStyle name="Accent1 2" xfId="24" xr:uid="{00000000-0005-0000-0000-000014000000}"/>
    <cellStyle name="Accent2 2" xfId="25" xr:uid="{00000000-0005-0000-0000-000015000000}"/>
    <cellStyle name="Accent3 2" xfId="26" xr:uid="{00000000-0005-0000-0000-000016000000}"/>
    <cellStyle name="Accent4 2" xfId="27" xr:uid="{00000000-0005-0000-0000-000017000000}"/>
    <cellStyle name="Accent5 2" xfId="28" xr:uid="{00000000-0005-0000-0000-000018000000}"/>
    <cellStyle name="Accent6 2" xfId="29" xr:uid="{00000000-0005-0000-0000-000019000000}"/>
    <cellStyle name="Active" xfId="235" xr:uid="{00000000-0005-0000-0000-00001A000000}"/>
    <cellStyle name="Active 2" xfId="723" xr:uid="{82A07075-E0B0-4D75-B8A8-CD53471834D8}"/>
    <cellStyle name="Active 2 2" xfId="2084" xr:uid="{5CAA402E-1363-4CBD-94CE-F33D2A4F6A87}"/>
    <cellStyle name="Active 3" xfId="1427" xr:uid="{0805E9FC-43ED-4B55-9C49-3C126EE32652}"/>
    <cellStyle name="Active 3 2" xfId="2722" xr:uid="{33AB485E-AD56-4053-AF48-939EE7395616}"/>
    <cellStyle name="Bad 2" xfId="30" xr:uid="{00000000-0005-0000-0000-00001B000000}"/>
    <cellStyle name="Calculation 2" xfId="31" xr:uid="{00000000-0005-0000-0000-00001C000000}"/>
    <cellStyle name="Calculation 2 10" xfId="311" xr:uid="{00000000-0005-0000-0000-00001D000000}"/>
    <cellStyle name="Calculation 2 10 2" xfId="798" xr:uid="{93238715-2B5C-4FC6-BFE9-82490018639C}"/>
    <cellStyle name="Calculation 2 10 2 2" xfId="2117" xr:uid="{F752018E-DF2D-445C-8396-61C629002228}"/>
    <cellStyle name="Calculation 2 10 3" xfId="1186" xr:uid="{64FDE4DE-C50C-459B-B629-D7290ECD8107}"/>
    <cellStyle name="Calculation 2 10 3 2" xfId="2481" xr:uid="{6AD9F1AD-EE70-4B42-A8CB-65D623D67479}"/>
    <cellStyle name="Calculation 2 10 4" xfId="1448" xr:uid="{1F217A76-1B76-4B34-A260-6515EE9BA4C5}"/>
    <cellStyle name="Calculation 2 10 4 2" xfId="2743" xr:uid="{EA91063C-8A3F-4405-A74D-29C51B2C70BE}"/>
    <cellStyle name="Calculation 2 10 5" xfId="1720" xr:uid="{22B08AA0-A1B3-4AE0-82C8-6CE702975184}"/>
    <cellStyle name="Calculation 2 11" xfId="526" xr:uid="{65556A17-F926-4817-B984-F3E570FAE5D8}"/>
    <cellStyle name="Calculation 2 11 2" xfId="1902" xr:uid="{0F08A724-DDB9-4413-BAB2-6373B26C85FE}"/>
    <cellStyle name="Calculation 2 12" xfId="732" xr:uid="{B0959C15-278E-4DCB-B4DA-92ABC8772A2D}"/>
    <cellStyle name="Calculation 2 12 2" xfId="2085" xr:uid="{CC376570-6501-4BD3-AA98-AC48A4F65734}"/>
    <cellStyle name="Calculation 2 13" xfId="1164" xr:uid="{CF9C398E-0F97-45E5-B398-201E50440F32}"/>
    <cellStyle name="Calculation 2 13 2" xfId="2459" xr:uid="{E2ACBDD3-7008-48B5-979F-BD1823162796}"/>
    <cellStyle name="Calculation 2 2" xfId="58" xr:uid="{00000000-0005-0000-0000-00001E000000}"/>
    <cellStyle name="Calculation 2 2 2" xfId="154" xr:uid="{00000000-0005-0000-0000-00001F000000}"/>
    <cellStyle name="Calculation 2 2 2 2" xfId="312" xr:uid="{00000000-0005-0000-0000-000020000000}"/>
    <cellStyle name="Calculation 2 2 2 2 2" xfId="799" xr:uid="{BA95E18C-8B22-40C8-804B-75F589752A26}"/>
    <cellStyle name="Calculation 2 2 2 2 2 2" xfId="2118" xr:uid="{74CC759B-6BCB-4616-8944-E0F208ECD38E}"/>
    <cellStyle name="Calculation 2 2 2 2 3" xfId="1187" xr:uid="{2A51DC50-2BAA-41BA-AF3D-40771532F22B}"/>
    <cellStyle name="Calculation 2 2 2 2 3 2" xfId="2482" xr:uid="{226CC3F1-AA25-4936-8A8F-156ED4F58136}"/>
    <cellStyle name="Calculation 2 2 2 2 4" xfId="1449" xr:uid="{837E9260-9087-4FC3-AAC4-8B20D60ED143}"/>
    <cellStyle name="Calculation 2 2 2 2 4 2" xfId="2744" xr:uid="{0E413D7D-0E1E-4E7C-8AAB-C49844B2D13B}"/>
    <cellStyle name="Calculation 2 2 2 2 5" xfId="1721" xr:uid="{A4D5B436-6E65-45CE-A183-BCEEA0FB9491}"/>
    <cellStyle name="Calculation 2 2 2 3" xfId="642" xr:uid="{A0222EB3-72EE-4A65-B14B-7F95686ACE31}"/>
    <cellStyle name="Calculation 2 2 2 3 2" xfId="2008" xr:uid="{D5B4E082-CF74-47C1-A3D8-2B6E0565EDC4}"/>
    <cellStyle name="Calculation 2 2 2 4" xfId="1060" xr:uid="{FD3A3CAF-70D6-48E0-BA53-10F35381502C}"/>
    <cellStyle name="Calculation 2 2 2 4 2" xfId="2355" xr:uid="{EBB68DA5-EB9E-4EF6-AA5A-6FF6ADEDB321}"/>
    <cellStyle name="Calculation 2 2 2 5" xfId="1351" xr:uid="{C3239C15-1DE5-41EC-9669-40A179930612}"/>
    <cellStyle name="Calculation 2 2 2 5 2" xfId="2646" xr:uid="{BC10E8D9-9544-4DA8-91E2-9CB4F1764EFA}"/>
    <cellStyle name="Calculation 2 2 2 6" xfId="1625" xr:uid="{B96CFC26-B433-48FA-A6BD-1BC7B73337AE}"/>
    <cellStyle name="Calculation 2 2 3" xfId="313" xr:uid="{00000000-0005-0000-0000-000021000000}"/>
    <cellStyle name="Calculation 2 2 3 2" xfId="800" xr:uid="{BAEA9F8B-E2AF-43C7-8F5A-B830F69C9B96}"/>
    <cellStyle name="Calculation 2 2 3 2 2" xfId="2119" xr:uid="{8484EFC8-29FC-4861-9ADE-090A05656A93}"/>
    <cellStyle name="Calculation 2 2 3 3" xfId="1188" xr:uid="{9A90C8DF-56BA-4FDF-9E66-00008ECF62AD}"/>
    <cellStyle name="Calculation 2 2 3 3 2" xfId="2483" xr:uid="{50ABF191-5B62-4AEF-B8CE-1392BF8C298D}"/>
    <cellStyle name="Calculation 2 2 3 4" xfId="1450" xr:uid="{EB7A4859-1EC4-40DC-975E-6471641E20A7}"/>
    <cellStyle name="Calculation 2 2 3 4 2" xfId="2745" xr:uid="{CADB0A0F-1E97-446E-82D9-9711822EEE16}"/>
    <cellStyle name="Calculation 2 2 3 5" xfId="1722" xr:uid="{DEA4E3C4-A2CE-462E-88FC-F21BFD9D7EC3}"/>
    <cellStyle name="Calculation 2 2 4" xfId="547" xr:uid="{4EB8B1FF-FB52-40F3-A4C8-325CAECD73F5}"/>
    <cellStyle name="Calculation 2 2 4 2" xfId="1921" xr:uid="{FD2E1F1D-190A-439B-9EAD-D7163588FEED}"/>
    <cellStyle name="Calculation 2 2 5" xfId="508" xr:uid="{4D752FF0-F70A-4848-BF0D-FB7F8EFB84BF}"/>
    <cellStyle name="Calculation 2 2 5 2" xfId="1884" xr:uid="{0AB80D64-0916-4D33-B2AD-ABD6B7AB1D29}"/>
    <cellStyle name="Calculation 2 2 6" xfId="1122" xr:uid="{7579F354-06CF-40CB-9642-AEA713406AC6}"/>
    <cellStyle name="Calculation 2 2 6 2" xfId="2417" xr:uid="{0786D50A-011C-4111-BACE-E188A6DB47DC}"/>
    <cellStyle name="Calculation 2 3" xfId="59" xr:uid="{00000000-0005-0000-0000-000022000000}"/>
    <cellStyle name="Calculation 2 3 2" xfId="155" xr:uid="{00000000-0005-0000-0000-000023000000}"/>
    <cellStyle name="Calculation 2 3 2 2" xfId="314" xr:uid="{00000000-0005-0000-0000-000024000000}"/>
    <cellStyle name="Calculation 2 3 2 2 2" xfId="801" xr:uid="{C257BDC4-D203-46D0-AA99-DF5DEC7706FD}"/>
    <cellStyle name="Calculation 2 3 2 2 2 2" xfId="2120" xr:uid="{933F584C-34A1-4F3A-9198-09A574B219DA}"/>
    <cellStyle name="Calculation 2 3 2 2 3" xfId="1189" xr:uid="{96D136CE-4959-456B-9EC4-A1136E40CD92}"/>
    <cellStyle name="Calculation 2 3 2 2 3 2" xfId="2484" xr:uid="{B456BAB2-9878-4436-BD9D-B7B3C576255F}"/>
    <cellStyle name="Calculation 2 3 2 2 4" xfId="1451" xr:uid="{525EEABE-F021-4C0F-B54D-505DCE8560DA}"/>
    <cellStyle name="Calculation 2 3 2 2 4 2" xfId="2746" xr:uid="{891FF4DF-8052-4C63-BACC-95F79F79E685}"/>
    <cellStyle name="Calculation 2 3 2 2 5" xfId="1723" xr:uid="{86DA1D50-79D8-4949-AE93-35BEFC7072F9}"/>
    <cellStyle name="Calculation 2 3 2 3" xfId="643" xr:uid="{0E9DE305-8FBA-48BA-96E8-E2FF22B51816}"/>
    <cellStyle name="Calculation 2 3 2 3 2" xfId="2009" xr:uid="{453B6A8B-EAB3-4815-B13D-996B172293B7}"/>
    <cellStyle name="Calculation 2 3 2 4" xfId="1061" xr:uid="{AA3A915C-5EEC-4C9B-B463-F0F4C1829242}"/>
    <cellStyle name="Calculation 2 3 2 4 2" xfId="2356" xr:uid="{CCB33CAF-D294-435E-87CD-325609A27B25}"/>
    <cellStyle name="Calculation 2 3 2 5" xfId="1352" xr:uid="{5F2CC154-4DFF-466A-9D8C-F50CC7CDA824}"/>
    <cellStyle name="Calculation 2 3 2 5 2" xfId="2647" xr:uid="{E7D08D27-4B1C-4DF2-8FF0-81A1D55CC343}"/>
    <cellStyle name="Calculation 2 3 2 6" xfId="1626" xr:uid="{C7CA9E89-8192-4B0D-BD77-90C8E707E715}"/>
    <cellStyle name="Calculation 2 3 3" xfId="315" xr:uid="{00000000-0005-0000-0000-000025000000}"/>
    <cellStyle name="Calculation 2 3 3 2" xfId="802" xr:uid="{69DA091D-A472-4464-AF8D-EA36B0669318}"/>
    <cellStyle name="Calculation 2 3 3 2 2" xfId="2121" xr:uid="{DA2A8575-1FE1-484E-8F18-A3101D32C915}"/>
    <cellStyle name="Calculation 2 3 3 3" xfId="1190" xr:uid="{EAFBF73B-F913-437F-9AC5-3BC7A28FDBE8}"/>
    <cellStyle name="Calculation 2 3 3 3 2" xfId="2485" xr:uid="{7B8B741E-BDF5-4D13-8AEA-80AC1B6D6CFC}"/>
    <cellStyle name="Calculation 2 3 3 4" xfId="1452" xr:uid="{9AC25891-B52C-4CC0-9F47-1EF8FC697DA4}"/>
    <cellStyle name="Calculation 2 3 3 4 2" xfId="2747" xr:uid="{31696D80-BB42-4D29-8761-F9F8D29D4F04}"/>
    <cellStyle name="Calculation 2 3 3 5" xfId="1724" xr:uid="{EFEC8CA0-15CD-48E9-8578-59574773F70D}"/>
    <cellStyle name="Calculation 2 3 4" xfId="548" xr:uid="{83C1C2B8-79EF-440B-8B49-E1C975596FAD}"/>
    <cellStyle name="Calculation 2 3 4 2" xfId="1922" xr:uid="{7F7C5C53-5E98-4579-AD17-CD650840A5FC}"/>
    <cellStyle name="Calculation 2 3 5" xfId="507" xr:uid="{DED15381-DDF4-4A92-9262-EDBC2E79A8D6}"/>
    <cellStyle name="Calculation 2 3 5 2" xfId="1883" xr:uid="{50BA36E3-A6F9-4A8F-A125-B37D2D83CBA2}"/>
    <cellStyle name="Calculation 2 3 6" xfId="1034" xr:uid="{B4F93564-5B33-478A-BE6E-607F65D26EF9}"/>
    <cellStyle name="Calculation 2 3 6 2" xfId="2329" xr:uid="{9A8DB204-12CF-43EE-AA64-043BD452E94E}"/>
    <cellStyle name="Calculation 2 4" xfId="60" xr:uid="{00000000-0005-0000-0000-000026000000}"/>
    <cellStyle name="Calculation 2 4 2" xfId="156" xr:uid="{00000000-0005-0000-0000-000027000000}"/>
    <cellStyle name="Calculation 2 4 2 2" xfId="316" xr:uid="{00000000-0005-0000-0000-000028000000}"/>
    <cellStyle name="Calculation 2 4 2 2 2" xfId="803" xr:uid="{1BB57973-5026-4F3E-945A-EBD8033B1991}"/>
    <cellStyle name="Calculation 2 4 2 2 2 2" xfId="2122" xr:uid="{DE1EC57F-6220-43A6-8BBA-AA435CE1A5A8}"/>
    <cellStyle name="Calculation 2 4 2 2 3" xfId="1191" xr:uid="{CA61128A-40AB-4B80-B8CD-F2BA6E899540}"/>
    <cellStyle name="Calculation 2 4 2 2 3 2" xfId="2486" xr:uid="{0388570A-2998-4E75-983B-91D3940C75F2}"/>
    <cellStyle name="Calculation 2 4 2 2 4" xfId="1453" xr:uid="{D32118D0-975A-4A25-AF53-1C495D8C806B}"/>
    <cellStyle name="Calculation 2 4 2 2 4 2" xfId="2748" xr:uid="{29B06B6F-F40D-401B-9AD8-6C26D1F87278}"/>
    <cellStyle name="Calculation 2 4 2 2 5" xfId="1725" xr:uid="{0698F00D-55EC-4F8C-98D5-84AC5A6CA5C0}"/>
    <cellStyle name="Calculation 2 4 2 3" xfId="644" xr:uid="{2253B025-A563-47EB-A8FC-E4E33A1F5C6C}"/>
    <cellStyle name="Calculation 2 4 2 3 2" xfId="2010" xr:uid="{1D3F1590-24ED-4278-ABA3-A9694AA41C4A}"/>
    <cellStyle name="Calculation 2 4 2 4" xfId="1062" xr:uid="{FE75954E-B25E-411A-A814-D33B7FC16590}"/>
    <cellStyle name="Calculation 2 4 2 4 2" xfId="2357" xr:uid="{8849C7BB-D91A-4884-A3C9-BF64067323D5}"/>
    <cellStyle name="Calculation 2 4 2 5" xfId="1353" xr:uid="{F0643DD1-7796-4278-A114-5BE04CD7EA3C}"/>
    <cellStyle name="Calculation 2 4 2 5 2" xfId="2648" xr:uid="{F9696982-F14E-40CA-898F-23C8E7F90857}"/>
    <cellStyle name="Calculation 2 4 2 6" xfId="1627" xr:uid="{16D15CA1-AB4F-41A7-9102-7EA7F7C9245A}"/>
    <cellStyle name="Calculation 2 4 3" xfId="317" xr:uid="{00000000-0005-0000-0000-000029000000}"/>
    <cellStyle name="Calculation 2 4 3 2" xfId="804" xr:uid="{702A0067-2DC5-4FD9-92C3-91CA2C4A4741}"/>
    <cellStyle name="Calculation 2 4 3 2 2" xfId="2123" xr:uid="{B59F555C-8326-4906-B138-5E0D5872836D}"/>
    <cellStyle name="Calculation 2 4 3 3" xfId="1192" xr:uid="{F6A78F4E-5C16-462D-8482-BF266DEBE6BD}"/>
    <cellStyle name="Calculation 2 4 3 3 2" xfId="2487" xr:uid="{CCC0C46D-4F38-4589-B7A2-6F618CEE47EA}"/>
    <cellStyle name="Calculation 2 4 3 4" xfId="1454" xr:uid="{32A4E667-9DFC-4818-9ED9-D733344EA908}"/>
    <cellStyle name="Calculation 2 4 3 4 2" xfId="2749" xr:uid="{4476ECE0-9999-44BD-BE06-7364406CDC27}"/>
    <cellStyle name="Calculation 2 4 3 5" xfId="1726" xr:uid="{F05A92CA-1F14-4CEB-A199-E9D0ABE28DF9}"/>
    <cellStyle name="Calculation 2 4 4" xfId="549" xr:uid="{5F43DAAF-7F89-4D30-B731-3EA79F8925A4}"/>
    <cellStyle name="Calculation 2 4 4 2" xfId="1923" xr:uid="{95612A4E-2525-4A49-A443-F4908C945963}"/>
    <cellStyle name="Calculation 2 4 5" xfId="506" xr:uid="{AFA1DFBA-CF23-422D-BC64-AE1042E677AF}"/>
    <cellStyle name="Calculation 2 4 5 2" xfId="1882" xr:uid="{9BDD1B2B-85CB-457F-9360-743BD849EFCF}"/>
    <cellStyle name="Calculation 2 4 6" xfId="511" xr:uid="{1FB5D423-E50F-4473-A37F-C73257C8210F}"/>
    <cellStyle name="Calculation 2 4 6 2" xfId="1887" xr:uid="{5E3ABC64-34E4-4C84-A637-79000DDA9C74}"/>
    <cellStyle name="Calculation 2 5" xfId="61" xr:uid="{00000000-0005-0000-0000-00002A000000}"/>
    <cellStyle name="Calculation 2 5 2" xfId="157" xr:uid="{00000000-0005-0000-0000-00002B000000}"/>
    <cellStyle name="Calculation 2 5 2 2" xfId="318" xr:uid="{00000000-0005-0000-0000-00002C000000}"/>
    <cellStyle name="Calculation 2 5 2 2 2" xfId="805" xr:uid="{E4E9ABC2-3387-4922-8344-114FDAA71B63}"/>
    <cellStyle name="Calculation 2 5 2 2 2 2" xfId="2124" xr:uid="{DD399482-E8C5-4F29-9D49-DAE5A67F889D}"/>
    <cellStyle name="Calculation 2 5 2 2 3" xfId="1193" xr:uid="{482A86A8-5F91-4947-B7E7-4E2AAFAEF6C1}"/>
    <cellStyle name="Calculation 2 5 2 2 3 2" xfId="2488" xr:uid="{0A82AA44-E17E-4E3D-BE57-904E6BC46CEF}"/>
    <cellStyle name="Calculation 2 5 2 2 4" xfId="1455" xr:uid="{A7147420-4236-4E0A-BF1D-9BA636C8797C}"/>
    <cellStyle name="Calculation 2 5 2 2 4 2" xfId="2750" xr:uid="{3D544490-D4C6-4632-8357-CB3ABCBC59FE}"/>
    <cellStyle name="Calculation 2 5 2 2 5" xfId="1727" xr:uid="{D7AB24A7-E3E2-400E-BDC3-B5476BF237D2}"/>
    <cellStyle name="Calculation 2 5 2 3" xfId="645" xr:uid="{F6A38336-DEB8-49A9-9800-4C19356F5DD0}"/>
    <cellStyle name="Calculation 2 5 2 3 2" xfId="2011" xr:uid="{F0C1166A-95D7-4B3F-A75F-A1C611A9F6B8}"/>
    <cellStyle name="Calculation 2 5 2 4" xfId="1063" xr:uid="{DC3E39B4-60E3-4B1E-BB4F-3054DB92EFB5}"/>
    <cellStyle name="Calculation 2 5 2 4 2" xfId="2358" xr:uid="{B82B57B1-F30A-47DC-9B59-A7903F8F4ADB}"/>
    <cellStyle name="Calculation 2 5 2 5" xfId="1354" xr:uid="{79BC0138-BED8-42CD-8EDE-D2E5A0CC1D7A}"/>
    <cellStyle name="Calculation 2 5 2 5 2" xfId="2649" xr:uid="{7F406E15-99E1-4B93-A61C-F8831CF95B90}"/>
    <cellStyle name="Calculation 2 5 2 6" xfId="1628" xr:uid="{C75249E8-6DDE-4DA6-88A5-07A9BEB48117}"/>
    <cellStyle name="Calculation 2 5 3" xfId="319" xr:uid="{00000000-0005-0000-0000-00002D000000}"/>
    <cellStyle name="Calculation 2 5 3 2" xfId="806" xr:uid="{8B52FEFA-5D6C-4764-A894-FEBF50567281}"/>
    <cellStyle name="Calculation 2 5 3 2 2" xfId="2125" xr:uid="{50176A74-B4C1-468A-ADFC-20063D40EF56}"/>
    <cellStyle name="Calculation 2 5 3 3" xfId="1194" xr:uid="{A9D2A622-FC8C-4D15-8B96-36B6C77F27C9}"/>
    <cellStyle name="Calculation 2 5 3 3 2" xfId="2489" xr:uid="{E1986850-4626-44F2-ACE6-C99617471903}"/>
    <cellStyle name="Calculation 2 5 3 4" xfId="1456" xr:uid="{C3049D0A-AC6D-4592-945B-B7CF83329414}"/>
    <cellStyle name="Calculation 2 5 3 4 2" xfId="2751" xr:uid="{4D04E57E-D2EA-47C8-B585-6D051F5D1DC9}"/>
    <cellStyle name="Calculation 2 5 3 5" xfId="1728" xr:uid="{FE8FE4E4-FEE9-457F-8A60-B1F78D6593F1}"/>
    <cellStyle name="Calculation 2 5 4" xfId="550" xr:uid="{73A7AE76-3933-4389-822A-8140C2C06B55}"/>
    <cellStyle name="Calculation 2 5 4 2" xfId="1924" xr:uid="{E796C1C0-0740-4E82-8760-6730ED1C466B}"/>
    <cellStyle name="Calculation 2 5 5" xfId="973" xr:uid="{B29415B5-2A7A-42A4-AF23-3461365A325D}"/>
    <cellStyle name="Calculation 2 5 5 2" xfId="2268" xr:uid="{63A52E26-872A-4378-8950-7C638A7327C1}"/>
    <cellStyle name="Calculation 2 5 6" xfId="759" xr:uid="{6DFA080A-C746-4345-BB07-F9BFF2442DCB}"/>
    <cellStyle name="Calculation 2 5 6 2" xfId="2093" xr:uid="{D73D1494-AF13-44D0-AF60-6BE58D87DBD1}"/>
    <cellStyle name="Calculation 2 6" xfId="62" xr:uid="{00000000-0005-0000-0000-00002E000000}"/>
    <cellStyle name="Calculation 2 6 2" xfId="158" xr:uid="{00000000-0005-0000-0000-00002F000000}"/>
    <cellStyle name="Calculation 2 6 2 2" xfId="320" xr:uid="{00000000-0005-0000-0000-000030000000}"/>
    <cellStyle name="Calculation 2 6 2 2 2" xfId="807" xr:uid="{85F2954F-EDF0-404B-A544-D30349BB4916}"/>
    <cellStyle name="Calculation 2 6 2 2 2 2" xfId="2126" xr:uid="{BE950372-A8DA-4199-9010-E846535560ED}"/>
    <cellStyle name="Calculation 2 6 2 2 3" xfId="1195" xr:uid="{C97B51FB-90C8-4C7F-AF47-339AD7796399}"/>
    <cellStyle name="Calculation 2 6 2 2 3 2" xfId="2490" xr:uid="{8A919E92-042A-4BEE-9B46-2D9D1C40C97C}"/>
    <cellStyle name="Calculation 2 6 2 2 4" xfId="1457" xr:uid="{C789F241-FFC1-4CEC-B4B7-E96FBBE031BC}"/>
    <cellStyle name="Calculation 2 6 2 2 4 2" xfId="2752" xr:uid="{91A65479-A444-4164-9D1E-56FEB3D07D06}"/>
    <cellStyle name="Calculation 2 6 2 2 5" xfId="1729" xr:uid="{4033E6B0-C556-4B74-B779-3FFF6B47F6AC}"/>
    <cellStyle name="Calculation 2 6 2 3" xfId="646" xr:uid="{DDA335BC-D3AB-432B-B5E4-2870CEF3918C}"/>
    <cellStyle name="Calculation 2 6 2 3 2" xfId="2012" xr:uid="{241F5F24-8C53-44BE-B121-EE1968830F21}"/>
    <cellStyle name="Calculation 2 6 2 4" xfId="1064" xr:uid="{3A4C40A5-9B2B-402C-BBE1-BB2C7B03E30A}"/>
    <cellStyle name="Calculation 2 6 2 4 2" xfId="2359" xr:uid="{F2FE2DD6-1D4C-42A0-B228-50A5B9638527}"/>
    <cellStyle name="Calculation 2 6 2 5" xfId="1355" xr:uid="{FB9BF319-468B-4482-B981-EFEA316D1E26}"/>
    <cellStyle name="Calculation 2 6 2 5 2" xfId="2650" xr:uid="{55E976B0-A3E4-4B97-AA9A-00E0D186E282}"/>
    <cellStyle name="Calculation 2 6 2 6" xfId="1629" xr:uid="{3ED49FB7-B165-4A22-A001-0315AB7EDBF0}"/>
    <cellStyle name="Calculation 2 6 3" xfId="321" xr:uid="{00000000-0005-0000-0000-000031000000}"/>
    <cellStyle name="Calculation 2 6 3 2" xfId="808" xr:uid="{7483A734-D5FC-46D5-94D6-5AE5BB8F3924}"/>
    <cellStyle name="Calculation 2 6 3 2 2" xfId="2127" xr:uid="{39B264D9-1DFB-4497-BF4A-0BD2CA82FFCC}"/>
    <cellStyle name="Calculation 2 6 3 3" xfId="1196" xr:uid="{28F12624-ACC2-4E5D-B75E-9B16E3103846}"/>
    <cellStyle name="Calculation 2 6 3 3 2" xfId="2491" xr:uid="{0EBA0658-7319-4A88-B536-B6A6CA1AEFD9}"/>
    <cellStyle name="Calculation 2 6 3 4" xfId="1458" xr:uid="{29AA2AB1-06DF-4FB0-8A30-19471FEDDF87}"/>
    <cellStyle name="Calculation 2 6 3 4 2" xfId="2753" xr:uid="{D8BF8A39-72B6-4ABB-B580-F6739834FC3D}"/>
    <cellStyle name="Calculation 2 6 3 5" xfId="1730" xr:uid="{09E5C684-1B31-4FB2-8D9E-16941BF1A13A}"/>
    <cellStyle name="Calculation 2 6 4" xfId="551" xr:uid="{CBBD1D08-DB26-4F4C-AFA0-82EF596501E8}"/>
    <cellStyle name="Calculation 2 6 4 2" xfId="1925" xr:uid="{330FDB26-BB4B-4570-A4CE-E722D7A13168}"/>
    <cellStyle name="Calculation 2 6 5" xfId="974" xr:uid="{9B20D768-3231-4766-8FC5-D9F7D63D195E}"/>
    <cellStyle name="Calculation 2 6 5 2" xfId="2269" xr:uid="{441BEF05-5D04-4180-981B-0BDF1CC52168}"/>
    <cellStyle name="Calculation 2 6 6" xfId="1161" xr:uid="{F3B69AA5-1518-4D19-8362-CE33A841954D}"/>
    <cellStyle name="Calculation 2 6 6 2" xfId="2456" xr:uid="{9509DFC2-935B-413A-B380-BACFCC60B9B3}"/>
    <cellStyle name="Calculation 2 7" xfId="63" xr:uid="{00000000-0005-0000-0000-000032000000}"/>
    <cellStyle name="Calculation 2 7 2" xfId="159" xr:uid="{00000000-0005-0000-0000-000033000000}"/>
    <cellStyle name="Calculation 2 7 2 2" xfId="322" xr:uid="{00000000-0005-0000-0000-000034000000}"/>
    <cellStyle name="Calculation 2 7 2 2 2" xfId="809" xr:uid="{1857E4A8-1F4A-4FD9-9527-24E0AD330F4A}"/>
    <cellStyle name="Calculation 2 7 2 2 2 2" xfId="2128" xr:uid="{8C2F7FFD-B625-4306-A5A9-0A6BF69E9F38}"/>
    <cellStyle name="Calculation 2 7 2 2 3" xfId="1197" xr:uid="{D221C69E-1CB0-489A-96D0-634A521BE5B2}"/>
    <cellStyle name="Calculation 2 7 2 2 3 2" xfId="2492" xr:uid="{23F83339-673E-49B7-8B58-8E6EDA432E11}"/>
    <cellStyle name="Calculation 2 7 2 2 4" xfId="1459" xr:uid="{7C0CCE4A-A2A7-4CF2-BCE5-41A79A5FB44E}"/>
    <cellStyle name="Calculation 2 7 2 2 4 2" xfId="2754" xr:uid="{5ABBC243-010C-44DD-86D9-E6401B6627F5}"/>
    <cellStyle name="Calculation 2 7 2 2 5" xfId="1731" xr:uid="{40A78C59-74D9-467C-8E3A-54BDF56D58A6}"/>
    <cellStyle name="Calculation 2 7 2 3" xfId="647" xr:uid="{6B4D775C-F374-489B-A201-894955433627}"/>
    <cellStyle name="Calculation 2 7 2 3 2" xfId="2013" xr:uid="{93D03146-686B-492E-9388-0F696C761C5D}"/>
    <cellStyle name="Calculation 2 7 2 4" xfId="1065" xr:uid="{3525E36B-1DD0-442C-8E71-4BA7A969CC7C}"/>
    <cellStyle name="Calculation 2 7 2 4 2" xfId="2360" xr:uid="{A52E211B-2D2A-4E4A-9C5E-43B41ED2F4DE}"/>
    <cellStyle name="Calculation 2 7 2 5" xfId="1356" xr:uid="{B09ABC63-EE97-46A3-8579-5720F5311F7D}"/>
    <cellStyle name="Calculation 2 7 2 5 2" xfId="2651" xr:uid="{04EE6863-6786-447E-9120-B0EAC0441B99}"/>
    <cellStyle name="Calculation 2 7 2 6" xfId="1630" xr:uid="{01E49D88-6A58-4C8A-8085-033593E0B144}"/>
    <cellStyle name="Calculation 2 7 3" xfId="323" xr:uid="{00000000-0005-0000-0000-000035000000}"/>
    <cellStyle name="Calculation 2 7 3 2" xfId="810" xr:uid="{97C2D470-DFE8-404F-A078-FC458E7CD31F}"/>
    <cellStyle name="Calculation 2 7 3 2 2" xfId="2129" xr:uid="{C229FF09-B524-48F6-A753-09EEA59EB4AA}"/>
    <cellStyle name="Calculation 2 7 3 3" xfId="1198" xr:uid="{A18727BD-62B2-4EFF-A9F4-44D7D1824FFD}"/>
    <cellStyle name="Calculation 2 7 3 3 2" xfId="2493" xr:uid="{BCB0F193-EA48-4252-8372-3E8AB4CD273C}"/>
    <cellStyle name="Calculation 2 7 3 4" xfId="1460" xr:uid="{655A43D9-56D2-4A11-B100-8EED9E589026}"/>
    <cellStyle name="Calculation 2 7 3 4 2" xfId="2755" xr:uid="{E8244085-7597-4830-8C1C-C4A4185DBDD6}"/>
    <cellStyle name="Calculation 2 7 3 5" xfId="1732" xr:uid="{4D0992C3-DE94-4AFD-A545-66155CFB5EBB}"/>
    <cellStyle name="Calculation 2 7 4" xfId="552" xr:uid="{E193FEA0-FC56-4260-91E9-47F2E8361162}"/>
    <cellStyle name="Calculation 2 7 4 2" xfId="1926" xr:uid="{DFF19299-15AE-4542-A7A5-5BFA7AF2168C}"/>
    <cellStyle name="Calculation 2 7 5" xfId="975" xr:uid="{7F19FF67-88EE-4D6A-B2B0-F2B98C3EB94B}"/>
    <cellStyle name="Calculation 2 7 5 2" xfId="2270" xr:uid="{0D784EE3-8F77-4A6F-9925-5116B602F833}"/>
    <cellStyle name="Calculation 2 7 6" xfId="1183" xr:uid="{AF23EB73-4986-4BE1-B1AD-0D5C8C722361}"/>
    <cellStyle name="Calculation 2 7 6 2" xfId="2478" xr:uid="{4692DBA2-4953-40D8-B76D-805A38FCBF9F}"/>
    <cellStyle name="Calculation 2 8" xfId="64" xr:uid="{00000000-0005-0000-0000-000036000000}"/>
    <cellStyle name="Calculation 2 8 2" xfId="160" xr:uid="{00000000-0005-0000-0000-000037000000}"/>
    <cellStyle name="Calculation 2 8 2 2" xfId="324" xr:uid="{00000000-0005-0000-0000-000038000000}"/>
    <cellStyle name="Calculation 2 8 2 2 2" xfId="811" xr:uid="{48CBE778-E337-4C14-B03F-CDF048381009}"/>
    <cellStyle name="Calculation 2 8 2 2 2 2" xfId="2130" xr:uid="{970F7C9A-CD8C-44DF-8828-C570A4B803D5}"/>
    <cellStyle name="Calculation 2 8 2 2 3" xfId="1199" xr:uid="{92A03EB9-9274-43C9-8626-4836D83055AF}"/>
    <cellStyle name="Calculation 2 8 2 2 3 2" xfId="2494" xr:uid="{7D41C3A5-B5DC-4DF8-A347-A068D8D37630}"/>
    <cellStyle name="Calculation 2 8 2 2 4" xfId="1461" xr:uid="{D5B7AC4A-F4C2-4238-89B6-447C71B39D11}"/>
    <cellStyle name="Calculation 2 8 2 2 4 2" xfId="2756" xr:uid="{82FBD4FA-384B-41C5-803C-80D3D6C5422C}"/>
    <cellStyle name="Calculation 2 8 2 2 5" xfId="1733" xr:uid="{EF5BBD8B-848F-4996-AE9C-EAC2C0E074DE}"/>
    <cellStyle name="Calculation 2 8 2 3" xfId="648" xr:uid="{F4C6454E-B14D-4C1C-B0B3-AD7860DAEA6D}"/>
    <cellStyle name="Calculation 2 8 2 3 2" xfId="2014" xr:uid="{A8340BB2-195D-4042-8058-ECC0C9F29DEE}"/>
    <cellStyle name="Calculation 2 8 2 4" xfId="1066" xr:uid="{AFD9B640-8D77-4F90-8EA9-2970158A9670}"/>
    <cellStyle name="Calculation 2 8 2 4 2" xfId="2361" xr:uid="{971AAC88-DD5D-4E75-8623-51622DE93EDC}"/>
    <cellStyle name="Calculation 2 8 2 5" xfId="1357" xr:uid="{4F7F813F-D0B6-4847-AD0F-E0AE89DDDBCC}"/>
    <cellStyle name="Calculation 2 8 2 5 2" xfId="2652" xr:uid="{601374F5-1F28-4A71-8049-D252CBD41152}"/>
    <cellStyle name="Calculation 2 8 2 6" xfId="1631" xr:uid="{CA807E7F-2575-4554-9517-0A31F7F8A577}"/>
    <cellStyle name="Calculation 2 8 3" xfId="325" xr:uid="{00000000-0005-0000-0000-000039000000}"/>
    <cellStyle name="Calculation 2 8 3 2" xfId="812" xr:uid="{EDF742B1-4B76-4B55-A9B4-5ECCA2EEE402}"/>
    <cellStyle name="Calculation 2 8 3 2 2" xfId="2131" xr:uid="{7888FD18-2569-4784-B207-9DEF5BA7164B}"/>
    <cellStyle name="Calculation 2 8 3 3" xfId="1200" xr:uid="{43616DF5-F704-4A0C-963C-42A5A7F250AB}"/>
    <cellStyle name="Calculation 2 8 3 3 2" xfId="2495" xr:uid="{0A0D265D-7FEA-4E9E-8F71-FBE34F3F7E18}"/>
    <cellStyle name="Calculation 2 8 3 4" xfId="1462" xr:uid="{F5DFB1A5-9C46-49F7-BA67-E775A14C4497}"/>
    <cellStyle name="Calculation 2 8 3 4 2" xfId="2757" xr:uid="{4FC32910-B000-4A3A-8D4B-2993C65AF0AB}"/>
    <cellStyle name="Calculation 2 8 3 5" xfId="1734" xr:uid="{E42D97F8-323B-46F3-9AD6-13FE57850C83}"/>
    <cellStyle name="Calculation 2 8 4" xfId="553" xr:uid="{49E3C4F1-27DC-4A6C-B3BD-DAF351269530}"/>
    <cellStyle name="Calculation 2 8 4 2" xfId="1927" xr:uid="{EE51E225-819B-4BC7-ACBC-CAFBD7A02BCA}"/>
    <cellStyle name="Calculation 2 8 5" xfId="976" xr:uid="{C910556F-2B2A-4EC3-A36B-F4464CA67D90}"/>
    <cellStyle name="Calculation 2 8 5 2" xfId="2271" xr:uid="{0ECEF1CD-D8B0-4A04-A577-37B807B52687}"/>
    <cellStyle name="Calculation 2 8 6" xfId="1228" xr:uid="{416266F6-B30A-439E-B718-F76D16E3B8E5}"/>
    <cellStyle name="Calculation 2 8 6 2" xfId="2523" xr:uid="{CB3D337A-E8C0-4D6C-8A2B-E0FB8594F0C8}"/>
    <cellStyle name="Calculation 2 9" xfId="144" xr:uid="{00000000-0005-0000-0000-00003A000000}"/>
    <cellStyle name="Calculation 2 9 2" xfId="326" xr:uid="{00000000-0005-0000-0000-00003B000000}"/>
    <cellStyle name="Calculation 2 9 2 2" xfId="813" xr:uid="{CFF57032-1A55-4BB0-85AC-58839A0863DA}"/>
    <cellStyle name="Calculation 2 9 2 2 2" xfId="2132" xr:uid="{98F9F077-9206-400F-B3B7-FB691D8AFAE1}"/>
    <cellStyle name="Calculation 2 9 2 3" xfId="1201" xr:uid="{9B3C6BC0-0943-476C-AA64-F6226B977A3B}"/>
    <cellStyle name="Calculation 2 9 2 3 2" xfId="2496" xr:uid="{72896FF1-2238-42B7-8C26-BF8E52DBB6E9}"/>
    <cellStyle name="Calculation 2 9 2 4" xfId="1463" xr:uid="{8CC33594-FBE5-404A-9205-368D03D117A6}"/>
    <cellStyle name="Calculation 2 9 2 4 2" xfId="2758" xr:uid="{EA6F6F42-2BA7-4C87-8491-5A2F9C9E2054}"/>
    <cellStyle name="Calculation 2 9 2 5" xfId="1735" xr:uid="{84E85A79-B128-450E-9F0F-C52AE060E1C1}"/>
    <cellStyle name="Calculation 2 9 3" xfId="632" xr:uid="{C7CE3610-ECF4-439A-BB3D-A13A412554F4}"/>
    <cellStyle name="Calculation 2 9 3 2" xfId="2000" xr:uid="{B1524607-64C0-47F9-A4E5-4E7A123456E6}"/>
    <cellStyle name="Calculation 2 9 4" xfId="1052" xr:uid="{75FA938B-1E6F-4E20-AF3F-C18FE64C49FB}"/>
    <cellStyle name="Calculation 2 9 4 2" xfId="2347" xr:uid="{712C5E98-4DC7-44EE-8DA5-E9E4878E0D3C}"/>
    <cellStyle name="Calculation 2 9 5" xfId="498" xr:uid="{E22106A6-1BED-4482-9201-F6212AFCC643}"/>
    <cellStyle name="Calculation 2 9 5 2" xfId="1876" xr:uid="{1E5E0952-03DD-475E-9BDB-5622F1E7730F}"/>
    <cellStyle name="Calculation 2 9 6" xfId="1617" xr:uid="{22E1BE72-C936-4CEE-A12C-83D14EF9360E}"/>
    <cellStyle name="CEMEUserInput" xfId="2894" xr:uid="{8D335913-925E-47D2-B4FC-F81EBB685588}"/>
    <cellStyle name="Check Cell 2" xfId="32" xr:uid="{00000000-0005-0000-0000-00003C000000}"/>
    <cellStyle name="Comma 10" xfId="2912" xr:uid="{2F4DE4E2-BA90-4125-9807-3F5565A706B2}"/>
    <cellStyle name="Comma 2" xfId="5" xr:uid="{00000000-0005-0000-0000-00003E000000}"/>
    <cellStyle name="Comma 2 2" xfId="121" xr:uid="{00000000-0005-0000-0000-00003F000000}"/>
    <cellStyle name="Comma 2 2 2" xfId="213" xr:uid="{00000000-0005-0000-0000-000040000000}"/>
    <cellStyle name="Comma 2 2 2 2" xfId="236" xr:uid="{00000000-0005-0000-0000-000041000000}"/>
    <cellStyle name="Comma 2 2 2 2 2" xfId="724" xr:uid="{B01C5CC5-7400-40F6-B593-B14280B67F89}"/>
    <cellStyle name="Comma 2 2 2 3" xfId="701" xr:uid="{F0A61FAE-1904-487E-ACC2-10D170D17005}"/>
    <cellStyle name="Comma 2 2 3" xfId="237" xr:uid="{00000000-0005-0000-0000-000042000000}"/>
    <cellStyle name="Comma 2 2 3 2" xfId="327" xr:uid="{00000000-0005-0000-0000-000043000000}"/>
    <cellStyle name="Comma 2 2 3 2 2" xfId="814" xr:uid="{777DB088-159A-429D-8734-6F1EED4E0FDD}"/>
    <cellStyle name="Comma 2 2 3 3" xfId="725" xr:uid="{EE1CA0FF-7317-4513-8C2B-9D2F64DCD009}"/>
    <cellStyle name="Comma 2 2 4" xfId="238" xr:uid="{00000000-0005-0000-0000-000044000000}"/>
    <cellStyle name="Comma 2 2 4 2" xfId="726" xr:uid="{DAE10810-4661-4F34-98B6-010C8ACCD34E}"/>
    <cellStyle name="Comma 2 2 5" xfId="609" xr:uid="{1ADC1600-0F80-4C85-9838-30C9D200A24E}"/>
    <cellStyle name="Comma 2 3" xfId="143" xr:uid="{00000000-0005-0000-0000-000045000000}"/>
    <cellStyle name="Comma 2 3 2" xfId="239" xr:uid="{00000000-0005-0000-0000-000046000000}"/>
    <cellStyle name="Comma 2 3 2 2" xfId="727" xr:uid="{BF32F3CE-D995-4863-A9EF-6352C7BA18EA}"/>
    <cellStyle name="Comma 2 3 3" xfId="631" xr:uid="{F8054A63-7555-4A20-A30A-9A48240DCBAE}"/>
    <cellStyle name="Comma 2 3 4" xfId="2910" xr:uid="{589520C3-CB4E-4752-98A4-370AC711D0B9}"/>
    <cellStyle name="Comma 2 4" xfId="240" xr:uid="{00000000-0005-0000-0000-000047000000}"/>
    <cellStyle name="Comma 2 4 2" xfId="728" xr:uid="{CE4A6FC1-41BF-4F3D-8A09-A0594715F569}"/>
    <cellStyle name="Comma 2 5" xfId="309" xr:uid="{00000000-0005-0000-0000-000048000000}"/>
    <cellStyle name="Comma 2 5 2" xfId="796" xr:uid="{879D37FB-05EE-4C51-842F-61BFB9CE7905}"/>
    <cellStyle name="Comma 2 6" xfId="505" xr:uid="{36F88F89-8684-443C-B4A4-19676275DAEF}"/>
    <cellStyle name="Comma 2 7" xfId="2902" xr:uid="{5AE12284-60C7-4A78-92B8-B5E7D45CE4E9}"/>
    <cellStyle name="Comma 3" xfId="56" xr:uid="{00000000-0005-0000-0000-000049000000}"/>
    <cellStyle name="Comma 3 2" xfId="241" xr:uid="{00000000-0005-0000-0000-00004A000000}"/>
    <cellStyle name="Comma 3 2 2" xfId="242" xr:uid="{00000000-0005-0000-0000-00004B000000}"/>
    <cellStyle name="Comma 3 2 2 2" xfId="328" xr:uid="{00000000-0005-0000-0000-00004C000000}"/>
    <cellStyle name="Comma 3 2 2 2 2" xfId="815" xr:uid="{810DECE0-82D3-487D-BD91-FC9E155F406D}"/>
    <cellStyle name="Comma 3 2 2 3" xfId="730" xr:uid="{3F517660-BDF8-4ED2-BD0A-AAA917982B2E}"/>
    <cellStyle name="Comma 3 2 3" xfId="243" xr:uid="{00000000-0005-0000-0000-00004D000000}"/>
    <cellStyle name="Comma 3 2 3 2" xfId="329" xr:uid="{00000000-0005-0000-0000-00004E000000}"/>
    <cellStyle name="Comma 3 2 3 2 2" xfId="816" xr:uid="{493B9DA9-DDC5-410C-837E-E8B927EF7D1C}"/>
    <cellStyle name="Comma 3 2 3 3" xfId="731" xr:uid="{0EC889AB-3B40-4B03-A1B0-54055325D9C3}"/>
    <cellStyle name="Comma 3 2 4" xfId="330" xr:uid="{00000000-0005-0000-0000-00004F000000}"/>
    <cellStyle name="Comma 3 2 4 2" xfId="817" xr:uid="{30F49CCD-7EDA-4499-9B90-6AB5C32CB04B}"/>
    <cellStyle name="Comma 3 2 5" xfId="729" xr:uid="{0EDBAF21-70F5-49AC-BD50-D191E38792F5}"/>
    <cellStyle name="Comma 4" xfId="244" xr:uid="{00000000-0005-0000-0000-000050000000}"/>
    <cellStyle name="Comma 4 2" xfId="245" xr:uid="{00000000-0005-0000-0000-000051000000}"/>
    <cellStyle name="Comma 5" xfId="246" xr:uid="{00000000-0005-0000-0000-000052000000}"/>
    <cellStyle name="Comma 5 2" xfId="331" xr:uid="{00000000-0005-0000-0000-000053000000}"/>
    <cellStyle name="Comma 5 2 2" xfId="818" xr:uid="{63F34F52-F8C3-4933-A91E-9AFE980E47FF}"/>
    <cellStyle name="Comma 5 3" xfId="733" xr:uid="{D6854000-F382-46D0-880F-E33E9FE0DB6B}"/>
    <cellStyle name="Comma 6" xfId="247" xr:uid="{00000000-0005-0000-0000-000054000000}"/>
    <cellStyle name="Comma 6 2" xfId="332" xr:uid="{00000000-0005-0000-0000-000055000000}"/>
    <cellStyle name="Comma 6 2 2" xfId="819" xr:uid="{EA73764C-F2C5-4943-9635-F38E9DA2CDF6}"/>
    <cellStyle name="Comma 6 3" xfId="734" xr:uid="{5A8A459E-AE3F-46DC-A0A8-277F1B32914B}"/>
    <cellStyle name="Comma 7" xfId="488" xr:uid="{99011AC4-371C-4B87-8CB7-4583FA190C49}"/>
    <cellStyle name="Comma 7 2" xfId="1872" xr:uid="{E443DFD6-47A5-42F7-9ED6-A17E38135B54}"/>
    <cellStyle name="Comma 8" xfId="2897" xr:uid="{74BF9612-A72D-498C-BF06-9F45AB0B3F8B}"/>
    <cellStyle name="Comma 9" xfId="2904" xr:uid="{C2EDEB96-A5F3-4B88-A59C-FCE4CED787FF}"/>
    <cellStyle name="Currency 2" xfId="33" xr:uid="{00000000-0005-0000-0000-000057000000}"/>
    <cellStyle name="Currency 2 2" xfId="491" xr:uid="{7C3518DC-9310-47C3-A537-58DE7FB032DD}"/>
    <cellStyle name="Currency 2 2 2" xfId="1875" xr:uid="{611FEE30-3280-42A5-AA96-57C9DDD3E920}"/>
    <cellStyle name="Currency 2 3" xfId="2913" xr:uid="{C05C74C4-D464-400A-A70C-9CEDBC10D8CC}"/>
    <cellStyle name="Currency 3" xfId="65" xr:uid="{00000000-0005-0000-0000-000058000000}"/>
    <cellStyle name="Currency 3 2" xfId="248" xr:uid="{00000000-0005-0000-0000-000059000000}"/>
    <cellStyle name="Currency 3 2 2" xfId="333" xr:uid="{00000000-0005-0000-0000-00005A000000}"/>
    <cellStyle name="Currency 3 2 2 2" xfId="820" xr:uid="{4D35778C-7407-431E-9AC6-BD6B050CFFC2}"/>
    <cellStyle name="Currency 3 2 3" xfId="735" xr:uid="{107C12C1-1DCC-4079-981B-26D6C76D4248}"/>
    <cellStyle name="Currency 3 3" xfId="249" xr:uid="{00000000-0005-0000-0000-00005B000000}"/>
    <cellStyle name="Currency 3 3 2" xfId="334" xr:uid="{00000000-0005-0000-0000-00005C000000}"/>
    <cellStyle name="Currency 3 3 2 2" xfId="821" xr:uid="{D3EE1542-A2BB-4058-8982-78116A670511}"/>
    <cellStyle name="Currency 3 3 3" xfId="736" xr:uid="{E9136B34-0468-4511-9B7E-976C66D2765E}"/>
    <cellStyle name="Currency 4" xfId="250" xr:uid="{00000000-0005-0000-0000-00005D000000}"/>
    <cellStyle name="Currency 5" xfId="251" xr:uid="{00000000-0005-0000-0000-00005E000000}"/>
    <cellStyle name="Currency 6" xfId="252" xr:uid="{00000000-0005-0000-0000-00005F000000}"/>
    <cellStyle name="Currency 6 2" xfId="335" xr:uid="{00000000-0005-0000-0000-000060000000}"/>
    <cellStyle name="Currency 6 2 2" xfId="822" xr:uid="{51C87119-E5C2-4D6F-9FEB-B57ED8AFD2EC}"/>
    <cellStyle name="Currency 6 3" xfId="739" xr:uid="{D4611906-0D3F-42C8-943D-487E7A2B9BBC}"/>
    <cellStyle name="Currency 7" xfId="2898" xr:uid="{7C19082E-5DC2-4F94-8D60-1CF58B06531B}"/>
    <cellStyle name="Currency 8" xfId="2914" xr:uid="{F8E277DB-0693-4B2A-AD82-AEA968F41C20}"/>
    <cellStyle name="Explanatory Text 2" xfId="34" xr:uid="{00000000-0005-0000-0000-000061000000}"/>
    <cellStyle name="FormulaEntry" xfId="496" xr:uid="{A09F7CFB-A0FD-442E-A495-C8128E78BF85}"/>
    <cellStyle name="FormulaNumber" xfId="497" xr:uid="{EE7A7590-B9CB-4067-AA99-0CEEEC6EFC10}"/>
    <cellStyle name="Good 2" xfId="35" xr:uid="{00000000-0005-0000-0000-000062000000}"/>
    <cellStyle name="Greyed" xfId="253" xr:uid="{00000000-0005-0000-0000-000063000000}"/>
    <cellStyle name="Greyed 2" xfId="740" xr:uid="{23817ADC-F89F-4804-B958-6813CCD39D8B}"/>
    <cellStyle name="Greyed 2 2" xfId="2088" xr:uid="{A2578B92-99B5-4344-8880-67D0CBD41293}"/>
    <cellStyle name="Greyed 3" xfId="1428" xr:uid="{989B60A0-5EB3-4129-8B36-041EB3366A6A}"/>
    <cellStyle name="Greyed 3 2" xfId="2723" xr:uid="{B2B2E1DF-828C-4143-A4CD-87EFE17ECB36}"/>
    <cellStyle name="Heading 1" xfId="2" builtinId="16"/>
    <cellStyle name="Heading 1 2" xfId="36" xr:uid="{00000000-0005-0000-0000-000065000000}"/>
    <cellStyle name="Heading 1 3" xfId="66" xr:uid="{00000000-0005-0000-0000-000066000000}"/>
    <cellStyle name="Heading 2" xfId="1" builtinId="17"/>
    <cellStyle name="Heading 2 2" xfId="37" xr:uid="{00000000-0005-0000-0000-000068000000}"/>
    <cellStyle name="Heading 2 3" xfId="67" xr:uid="{00000000-0005-0000-0000-000069000000}"/>
    <cellStyle name="Heading 3 2" xfId="38" xr:uid="{00000000-0005-0000-0000-00006A000000}"/>
    <cellStyle name="Heading 4 2" xfId="39" xr:uid="{00000000-0005-0000-0000-00006B000000}"/>
    <cellStyle name="Hyperlink" xfId="3" builtinId="8"/>
    <cellStyle name="Hyperlink 2" xfId="254" xr:uid="{00000000-0005-0000-0000-00006D000000}"/>
    <cellStyle name="Hyperlink 2 2" xfId="2901" xr:uid="{E107C33C-7030-493C-A38B-5F03D5302239}"/>
    <cellStyle name="Hyperlink 2 2 2" xfId="2905" xr:uid="{85C41A67-C35F-4C87-BE9B-ECE9ADF1E962}"/>
    <cellStyle name="Hyperlink 3" xfId="2900" xr:uid="{41227A28-04C0-4D2C-8D82-9EEE750D0A10}"/>
    <cellStyle name="Inactive" xfId="255" xr:uid="{00000000-0005-0000-0000-00006E000000}"/>
    <cellStyle name="Inactive 2" xfId="336" xr:uid="{00000000-0005-0000-0000-00006F000000}"/>
    <cellStyle name="Inactive 2 2" xfId="823" xr:uid="{122E7FA8-7C7F-46CC-A732-914C31896BE8}"/>
    <cellStyle name="Inactive 2 2 2" xfId="2133" xr:uid="{8B46DD8C-73FC-40DC-AEC1-62DC872BAFE8}"/>
    <cellStyle name="Inactive 2 3" xfId="1211" xr:uid="{350B84E3-CDBE-498C-8861-B38308072224}"/>
    <cellStyle name="Inactive 2 3 2" xfId="2506" xr:uid="{F84CAD45-ECAE-4220-8081-07B9665A1B55}"/>
    <cellStyle name="Inactive 2 4" xfId="1464" xr:uid="{7FC35E1A-5D6B-40E4-8732-5D4892A3D73E}"/>
    <cellStyle name="Inactive 2 4 2" xfId="2759" xr:uid="{2663C87A-C3ED-432D-8B7A-73FDA6316CE6}"/>
    <cellStyle name="Inactive 2 5" xfId="1736" xr:uid="{859DAB63-120D-4762-8D16-ABB15FA66D9C}"/>
    <cellStyle name="Inactive 3" xfId="742" xr:uid="{CC902936-8B9A-4DB1-BACB-073FD865C697}"/>
    <cellStyle name="Inactive 3 2" xfId="2090" xr:uid="{1B99BC6E-72EB-47DF-B537-168C4376FC4C}"/>
    <cellStyle name="Inactive 4" xfId="1160" xr:uid="{1A68E3D9-5F2D-4994-BED2-0759617D278B}"/>
    <cellStyle name="Inactive 4 2" xfId="2455" xr:uid="{0A912C50-7B13-4996-AFDB-AAF3A369F865}"/>
    <cellStyle name="Inactive 5" xfId="1429" xr:uid="{F337EEA3-AB7C-4D7B-BDFF-D77A5816F480}"/>
    <cellStyle name="Inactive 5 2" xfId="2724" xr:uid="{0FDC41F4-5ABD-4BDE-B69B-E745C886BBDB}"/>
    <cellStyle name="Inactive 6" xfId="1701" xr:uid="{D609892A-A02F-498C-B5F5-3FA2EE9B7FAF}"/>
    <cellStyle name="Input 2" xfId="40" xr:uid="{00000000-0005-0000-0000-000070000000}"/>
    <cellStyle name="Input 2 10" xfId="337" xr:uid="{00000000-0005-0000-0000-000071000000}"/>
    <cellStyle name="Input 2 10 2" xfId="824" xr:uid="{E481C640-5D2E-4BF0-AD1B-4F95A8BB9D70}"/>
    <cellStyle name="Input 2 10 2 2" xfId="2134" xr:uid="{093C1CA2-68E9-434B-BBB0-C3641E325DC7}"/>
    <cellStyle name="Input 2 10 2 2 2" xfId="2895" xr:uid="{90543663-B879-4FCF-9A93-B0844A7FE74A}"/>
    <cellStyle name="Input 2 10 3" xfId="1212" xr:uid="{6381B781-12A9-4959-8638-D86EA6C0A894}"/>
    <cellStyle name="Input 2 10 3 2" xfId="2507" xr:uid="{960F53ED-3DF3-42C6-8A40-CC8C38656111}"/>
    <cellStyle name="Input 2 10 4" xfId="1465" xr:uid="{392095F5-4340-49BA-89EB-D526E3D96E22}"/>
    <cellStyle name="Input 2 10 4 2" xfId="2760" xr:uid="{4E3E4C97-538F-4A5F-A92B-E670941729D2}"/>
    <cellStyle name="Input 2 10 5" xfId="1737" xr:uid="{D4669377-815E-400F-8709-1897847789BD}"/>
    <cellStyle name="Input 2 11" xfId="534" xr:uid="{88C0E997-EED4-402C-95AB-85BA3D1B7B2D}"/>
    <cellStyle name="Input 2 11 2" xfId="1910" xr:uid="{E6AD1C3A-E98B-46EC-8E57-DD8FA4714FC4}"/>
    <cellStyle name="Input 2 11 3" xfId="2906" xr:uid="{5BB033AE-5B77-4E2B-A1F9-DE4FE804E939}"/>
    <cellStyle name="Input 2 12" xfId="520" xr:uid="{0707E4F7-005E-4959-955F-849B70078CBF}"/>
    <cellStyle name="Input 2 12 2" xfId="1896" xr:uid="{8386382D-2A7C-4CDC-BF77-649C496DB980}"/>
    <cellStyle name="Input 2 13" xfId="1184" xr:uid="{A94EA37E-B96A-4066-9F2A-B846D1B3A28A}"/>
    <cellStyle name="Input 2 13 2" xfId="2479" xr:uid="{4C03219B-4DC5-4F5D-95AB-80ED2EBE8DBD}"/>
    <cellStyle name="Input 2 2" xfId="68" xr:uid="{00000000-0005-0000-0000-000072000000}"/>
    <cellStyle name="Input 2 2 2" xfId="161" xr:uid="{00000000-0005-0000-0000-000073000000}"/>
    <cellStyle name="Input 2 2 2 2" xfId="338" xr:uid="{00000000-0005-0000-0000-000074000000}"/>
    <cellStyle name="Input 2 2 2 2 2" xfId="825" xr:uid="{7B915145-7CED-4174-9D61-B04856B57072}"/>
    <cellStyle name="Input 2 2 2 2 2 2" xfId="2135" xr:uid="{750AC2A4-F23A-4C91-9027-927210704AB6}"/>
    <cellStyle name="Input 2 2 2 2 3" xfId="1213" xr:uid="{DE5F2166-0678-47E4-84ED-21DB73322519}"/>
    <cellStyle name="Input 2 2 2 2 3 2" xfId="2508" xr:uid="{0F099538-02AB-4F8D-BCF3-0F2C50BF28B4}"/>
    <cellStyle name="Input 2 2 2 2 4" xfId="1466" xr:uid="{BAAAF1D9-D439-4D63-8C16-E17D353AD773}"/>
    <cellStyle name="Input 2 2 2 2 4 2" xfId="2761" xr:uid="{0BF60C8C-2B04-4930-89F2-9D31E2D19F71}"/>
    <cellStyle name="Input 2 2 2 2 5" xfId="1738" xr:uid="{344D8198-0309-4B3E-93A6-F4D86B71FB4F}"/>
    <cellStyle name="Input 2 2 2 3" xfId="649" xr:uid="{DA69555A-0957-4510-86C1-BFF5157EC07F}"/>
    <cellStyle name="Input 2 2 2 3 2" xfId="2015" xr:uid="{FFD1AD71-1ABA-49D8-93CC-7364CB483F4A}"/>
    <cellStyle name="Input 2 2 2 4" xfId="1067" xr:uid="{D47A46CC-8C5B-433C-8DF1-838ABBE71C46}"/>
    <cellStyle name="Input 2 2 2 4 2" xfId="2362" xr:uid="{8B1ABD36-F492-4CA7-AAF2-1ABB73780EE9}"/>
    <cellStyle name="Input 2 2 2 5" xfId="1358" xr:uid="{4C431E2E-5BD6-4571-8BA9-C827DCF59B61}"/>
    <cellStyle name="Input 2 2 2 5 2" xfId="2653" xr:uid="{5DE6FECD-06C2-4443-9A63-2DDC586AA5F8}"/>
    <cellStyle name="Input 2 2 2 6" xfId="1632" xr:uid="{67FB5750-219E-4D55-80E8-9F2EE179ED03}"/>
    <cellStyle name="Input 2 2 3" xfId="339" xr:uid="{00000000-0005-0000-0000-000075000000}"/>
    <cellStyle name="Input 2 2 3 2" xfId="826" xr:uid="{7E7A66E1-BC83-4CBA-9C37-64E94C3F6B33}"/>
    <cellStyle name="Input 2 2 3 2 2" xfId="2136" xr:uid="{DC98D177-A081-47B1-97A4-99B128CA60FB}"/>
    <cellStyle name="Input 2 2 3 3" xfId="1214" xr:uid="{017848FA-346E-4FC0-9D01-4AA4FF3F5EA2}"/>
    <cellStyle name="Input 2 2 3 3 2" xfId="2509" xr:uid="{C3E8EE0C-70A6-44E8-B513-BAE9ABB62D14}"/>
    <cellStyle name="Input 2 2 3 4" xfId="1467" xr:uid="{078F8C37-EBB0-4761-BF7F-70981B61DE47}"/>
    <cellStyle name="Input 2 2 3 4 2" xfId="2762" xr:uid="{7DC1915F-9318-482A-B6CC-2ED93995291E}"/>
    <cellStyle name="Input 2 2 3 5" xfId="1739" xr:uid="{CF9081A4-03F3-4042-9E5C-0D1E90B0A51E}"/>
    <cellStyle name="Input 2 2 4" xfId="556" xr:uid="{ED885112-233D-4F13-B969-8A9752E24E5E}"/>
    <cellStyle name="Input 2 2 4 2" xfId="1930" xr:uid="{9CD28B21-301F-4626-B1DE-81968C8289BF}"/>
    <cellStyle name="Input 2 2 5" xfId="980" xr:uid="{7F07B347-1058-4001-9AF8-437DA49902B0}"/>
    <cellStyle name="Input 2 2 5 2" xfId="2275" xr:uid="{334C5F06-28B8-48B2-B989-3BD82D0F996B}"/>
    <cellStyle name="Input 2 2 6" xfId="784" xr:uid="{D73B133E-780E-4457-9C98-C5974B52F06E}"/>
    <cellStyle name="Input 2 2 6 2" xfId="2106" xr:uid="{8F5BDB90-15BE-4AA5-A05C-199826BF0C98}"/>
    <cellStyle name="Input 2 3" xfId="69" xr:uid="{00000000-0005-0000-0000-000076000000}"/>
    <cellStyle name="Input 2 3 2" xfId="162" xr:uid="{00000000-0005-0000-0000-000077000000}"/>
    <cellStyle name="Input 2 3 2 2" xfId="340" xr:uid="{00000000-0005-0000-0000-000078000000}"/>
    <cellStyle name="Input 2 3 2 2 2" xfId="827" xr:uid="{FD7A3EBB-06A2-462D-95A1-F73AF2C637BC}"/>
    <cellStyle name="Input 2 3 2 2 2 2" xfId="2137" xr:uid="{94847F14-2CB1-42D4-93A7-8C7DAF641D1A}"/>
    <cellStyle name="Input 2 3 2 2 3" xfId="1215" xr:uid="{2664192D-A4E4-45E3-9212-F70A90FD1F64}"/>
    <cellStyle name="Input 2 3 2 2 3 2" xfId="2510" xr:uid="{CE3303A0-8533-484A-BC88-D7DC219AB931}"/>
    <cellStyle name="Input 2 3 2 2 4" xfId="1468" xr:uid="{49C28B3D-9108-439F-BFEB-72D9744E5D8E}"/>
    <cellStyle name="Input 2 3 2 2 4 2" xfId="2763" xr:uid="{75DCBE1C-4A46-4652-9D04-FA2FB512CC3E}"/>
    <cellStyle name="Input 2 3 2 2 5" xfId="1740" xr:uid="{0354BE22-C7D9-4F20-A2B7-23BE79D0841F}"/>
    <cellStyle name="Input 2 3 2 3" xfId="650" xr:uid="{1338FBE5-64C4-424B-905D-DBEB3C2F6722}"/>
    <cellStyle name="Input 2 3 2 3 2" xfId="2016" xr:uid="{5C255160-DC93-46E2-9EF3-FB4C5C6791CE}"/>
    <cellStyle name="Input 2 3 2 4" xfId="1068" xr:uid="{501972A9-F0DA-42F8-BE09-A3ED687035DA}"/>
    <cellStyle name="Input 2 3 2 4 2" xfId="2363" xr:uid="{C04ECEE2-6895-4382-8926-A99556020E13}"/>
    <cellStyle name="Input 2 3 2 5" xfId="1359" xr:uid="{ECA5A518-BFEE-4695-BF80-B348B31AC4F1}"/>
    <cellStyle name="Input 2 3 2 5 2" xfId="2654" xr:uid="{EE81D3ED-D007-4CCB-92AC-1EA4B6D70ACC}"/>
    <cellStyle name="Input 2 3 2 6" xfId="1633" xr:uid="{11E84623-92B7-418F-8AFF-8A575C7A957B}"/>
    <cellStyle name="Input 2 3 3" xfId="341" xr:uid="{00000000-0005-0000-0000-000079000000}"/>
    <cellStyle name="Input 2 3 3 2" xfId="828" xr:uid="{A263F902-0832-4C28-AC61-5C09805D2FFF}"/>
    <cellStyle name="Input 2 3 3 2 2" xfId="2138" xr:uid="{CEDEA32D-D8E3-41B1-970C-05B4F533D2ED}"/>
    <cellStyle name="Input 2 3 3 3" xfId="1216" xr:uid="{88AE29C4-01E4-4E18-BE35-EBA85BEED70F}"/>
    <cellStyle name="Input 2 3 3 3 2" xfId="2511" xr:uid="{BD682ABF-0544-4F75-A205-E121FA448D92}"/>
    <cellStyle name="Input 2 3 3 4" xfId="1469" xr:uid="{8ADA81D3-FDF1-4457-8182-CE6656F04A9E}"/>
    <cellStyle name="Input 2 3 3 4 2" xfId="2764" xr:uid="{3B6A082E-B4EF-4649-BD34-BD6A22D1749D}"/>
    <cellStyle name="Input 2 3 3 5" xfId="1741" xr:uid="{A3888C74-B64A-4EC3-8AAA-072D65F8805A}"/>
    <cellStyle name="Input 2 3 4" xfId="557" xr:uid="{9FA9EBE0-231F-40C4-A7BA-7D27EEBDF522}"/>
    <cellStyle name="Input 2 3 4 2" xfId="1931" xr:uid="{6E859978-816A-49F7-A88D-1543E26CB42C}"/>
    <cellStyle name="Input 2 3 5" xfId="981" xr:uid="{D0FE4B64-C88E-4CF4-9E03-590EE071D377}"/>
    <cellStyle name="Input 2 3 5 2" xfId="2276" xr:uid="{BDA7BA2C-C894-40E3-8FBC-6176820CC567}"/>
    <cellStyle name="Input 2 3 6" xfId="518" xr:uid="{C5C7260E-F55F-469F-9618-520D89C2079A}"/>
    <cellStyle name="Input 2 3 6 2" xfId="1894" xr:uid="{357CAAC7-7AB0-4DCC-8D0D-F8AF67CFAC21}"/>
    <cellStyle name="Input 2 4" xfId="70" xr:uid="{00000000-0005-0000-0000-00007A000000}"/>
    <cellStyle name="Input 2 4 2" xfId="163" xr:uid="{00000000-0005-0000-0000-00007B000000}"/>
    <cellStyle name="Input 2 4 2 2" xfId="342" xr:uid="{00000000-0005-0000-0000-00007C000000}"/>
    <cellStyle name="Input 2 4 2 2 2" xfId="829" xr:uid="{56328B91-E1F6-483F-BA44-6F8DA097FF8A}"/>
    <cellStyle name="Input 2 4 2 2 2 2" xfId="2139" xr:uid="{3CDEB5BA-C335-45B4-87C4-BB7322CFAA5E}"/>
    <cellStyle name="Input 2 4 2 2 3" xfId="1217" xr:uid="{14997C0C-6E9E-463E-99A4-7C5F803CC35C}"/>
    <cellStyle name="Input 2 4 2 2 3 2" xfId="2512" xr:uid="{EA10703B-F33A-409C-A642-C0C10C11E013}"/>
    <cellStyle name="Input 2 4 2 2 4" xfId="1470" xr:uid="{FD762CC5-E080-4E9D-9026-2D94D7FB57E6}"/>
    <cellStyle name="Input 2 4 2 2 4 2" xfId="2765" xr:uid="{0F7B6E41-1EE4-407C-B427-D69531F572A7}"/>
    <cellStyle name="Input 2 4 2 2 5" xfId="1742" xr:uid="{B31741DD-5B2B-4964-8989-2F65339A2F7F}"/>
    <cellStyle name="Input 2 4 2 3" xfId="651" xr:uid="{F8894CED-C69A-4B67-88B3-A06E28B40DDA}"/>
    <cellStyle name="Input 2 4 2 3 2" xfId="2017" xr:uid="{BB7AF443-8FEF-49A4-AAB3-3E1BF1D4719E}"/>
    <cellStyle name="Input 2 4 2 4" xfId="1069" xr:uid="{87352FB2-A9DC-41EE-A213-FAF87D9D50B2}"/>
    <cellStyle name="Input 2 4 2 4 2" xfId="2364" xr:uid="{939EC46F-1BD2-48BA-856D-E5A441363207}"/>
    <cellStyle name="Input 2 4 2 5" xfId="1360" xr:uid="{06677EF3-88D4-4B3C-8046-FD118E8134F2}"/>
    <cellStyle name="Input 2 4 2 5 2" xfId="2655" xr:uid="{FDE74128-2D0A-4646-B95B-5EF0BC4E58AA}"/>
    <cellStyle name="Input 2 4 2 6" xfId="1634" xr:uid="{1B9E695C-00F5-4743-B7EC-5D4608D1180C}"/>
    <cellStyle name="Input 2 4 3" xfId="343" xr:uid="{00000000-0005-0000-0000-00007D000000}"/>
    <cellStyle name="Input 2 4 3 2" xfId="830" xr:uid="{05F37A2A-D982-4E2D-97CB-3C5B16B133CD}"/>
    <cellStyle name="Input 2 4 3 2 2" xfId="2140" xr:uid="{4833B16E-F9FB-4EA1-B7A5-DDEFC11486C7}"/>
    <cellStyle name="Input 2 4 3 3" xfId="1218" xr:uid="{F6EEA97D-F301-47A6-BCBE-22B0E6383EE2}"/>
    <cellStyle name="Input 2 4 3 3 2" xfId="2513" xr:uid="{28DCC010-33E8-4F75-922F-9EEEED88DCEB}"/>
    <cellStyle name="Input 2 4 3 4" xfId="1471" xr:uid="{76AD5617-CCD9-4859-AB6C-3BF7F0097689}"/>
    <cellStyle name="Input 2 4 3 4 2" xfId="2766" xr:uid="{12517056-BEBA-403A-80F4-8CA8E2E10922}"/>
    <cellStyle name="Input 2 4 3 5" xfId="1743" xr:uid="{DA477E92-6CFE-4094-A571-DE7A87C54D18}"/>
    <cellStyle name="Input 2 4 4" xfId="558" xr:uid="{90D7C170-419A-4F62-A57F-033E8EE2D32E}"/>
    <cellStyle name="Input 2 4 4 2" xfId="1932" xr:uid="{B71F5C08-1551-409C-80F9-3200A32B3622}"/>
    <cellStyle name="Input 2 4 5" xfId="982" xr:uid="{8EB89629-7768-437F-8B95-1BB06B1F3B1B}"/>
    <cellStyle name="Input 2 4 5 2" xfId="2277" xr:uid="{C0A63865-3155-4915-9B75-CF06CD934DEB}"/>
    <cellStyle name="Input 2 4 6" xfId="519" xr:uid="{CB53BD94-7D1C-47D8-BBC2-6521ED047A59}"/>
    <cellStyle name="Input 2 4 6 2" xfId="1895" xr:uid="{9080810A-00C6-4EF7-BEF1-217EEF6ACD1C}"/>
    <cellStyle name="Input 2 5" xfId="71" xr:uid="{00000000-0005-0000-0000-00007E000000}"/>
    <cellStyle name="Input 2 5 2" xfId="164" xr:uid="{00000000-0005-0000-0000-00007F000000}"/>
    <cellStyle name="Input 2 5 2 2" xfId="344" xr:uid="{00000000-0005-0000-0000-000080000000}"/>
    <cellStyle name="Input 2 5 2 2 2" xfId="831" xr:uid="{CFF18B36-2E98-416A-9503-F52CF5464F71}"/>
    <cellStyle name="Input 2 5 2 2 2 2" xfId="2141" xr:uid="{8AFA592D-ED4E-468E-AE87-BD64D5857E0F}"/>
    <cellStyle name="Input 2 5 2 2 3" xfId="1219" xr:uid="{34A892E0-36FA-43AD-B12D-08C907B572B1}"/>
    <cellStyle name="Input 2 5 2 2 3 2" xfId="2514" xr:uid="{4F646803-4276-46A4-9B88-DBFCB502B8CC}"/>
    <cellStyle name="Input 2 5 2 2 4" xfId="1472" xr:uid="{DBDCB431-1C38-44F0-86B9-E19E6640A2F1}"/>
    <cellStyle name="Input 2 5 2 2 4 2" xfId="2767" xr:uid="{7C44BB47-C5D1-434A-9CA9-042006148177}"/>
    <cellStyle name="Input 2 5 2 2 5" xfId="1744" xr:uid="{68F29137-7243-4E5A-9B93-9E286CF4F094}"/>
    <cellStyle name="Input 2 5 2 3" xfId="652" xr:uid="{AEF743E4-4DB9-4E53-B7CF-532744685CA3}"/>
    <cellStyle name="Input 2 5 2 3 2" xfId="2018" xr:uid="{2A08D666-E497-45D1-BB46-B7ED20D5F95A}"/>
    <cellStyle name="Input 2 5 2 4" xfId="1070" xr:uid="{80F42986-6656-487C-BF8D-607EEE4D5050}"/>
    <cellStyle name="Input 2 5 2 4 2" xfId="2365" xr:uid="{74DD846A-F62F-4C92-B88B-C4ED242320FC}"/>
    <cellStyle name="Input 2 5 2 5" xfId="1361" xr:uid="{8B549F8A-CF57-4B88-B0E4-A42BE088F347}"/>
    <cellStyle name="Input 2 5 2 5 2" xfId="2656" xr:uid="{2E1890B5-0888-4446-B2C8-B349D4D934AD}"/>
    <cellStyle name="Input 2 5 2 6" xfId="1635" xr:uid="{6E4DDE72-F5C4-4CD1-8DFE-55AF44A15AE7}"/>
    <cellStyle name="Input 2 5 3" xfId="345" xr:uid="{00000000-0005-0000-0000-000081000000}"/>
    <cellStyle name="Input 2 5 3 2" xfId="832" xr:uid="{21D63D7A-656B-434D-9C56-2375F168EB12}"/>
    <cellStyle name="Input 2 5 3 2 2" xfId="2142" xr:uid="{1CFB4397-C453-4580-B8B8-C1FDFFB0A09F}"/>
    <cellStyle name="Input 2 5 3 3" xfId="1220" xr:uid="{49289F08-94A3-47D0-89EC-913AEDC93C56}"/>
    <cellStyle name="Input 2 5 3 3 2" xfId="2515" xr:uid="{7789FD9D-509D-4B78-9FF6-A6721ABFCD8E}"/>
    <cellStyle name="Input 2 5 3 4" xfId="1473" xr:uid="{6A5C53A8-26F9-4BFC-B268-E69241EC6BF6}"/>
    <cellStyle name="Input 2 5 3 4 2" xfId="2768" xr:uid="{A6685BA8-A974-4C59-81B2-CEC5E06A25A9}"/>
    <cellStyle name="Input 2 5 3 5" xfId="1745" xr:uid="{D48A4016-1F5D-4D7A-8A2F-1D5A000F0492}"/>
    <cellStyle name="Input 2 5 4" xfId="559" xr:uid="{075B1E3F-1932-47BD-9BCA-2DC8FADAE996}"/>
    <cellStyle name="Input 2 5 4 2" xfId="1933" xr:uid="{A5E161C2-9C01-4272-9C2B-C949EB587963}"/>
    <cellStyle name="Input 2 5 5" xfId="983" xr:uid="{1CA33296-1A44-4BE7-A234-77D64578E440}"/>
    <cellStyle name="Input 2 5 5 2" xfId="2278" xr:uid="{9D2BAC85-F13F-487B-AF55-330DBAA55BDA}"/>
    <cellStyle name="Input 2 5 6" xfId="1159" xr:uid="{32E9581D-76DD-4F02-9B39-7966390B94BE}"/>
    <cellStyle name="Input 2 5 6 2" xfId="2454" xr:uid="{679843B5-1FD2-4E43-AD61-49BAB9A72BCE}"/>
    <cellStyle name="Input 2 6" xfId="72" xr:uid="{00000000-0005-0000-0000-000082000000}"/>
    <cellStyle name="Input 2 6 2" xfId="165" xr:uid="{00000000-0005-0000-0000-000083000000}"/>
    <cellStyle name="Input 2 6 2 2" xfId="346" xr:uid="{00000000-0005-0000-0000-000084000000}"/>
    <cellStyle name="Input 2 6 2 2 2" xfId="833" xr:uid="{43891161-2927-4F64-8B29-0D541C6D6091}"/>
    <cellStyle name="Input 2 6 2 2 2 2" xfId="2143" xr:uid="{1322F866-5513-49BA-B4BE-81B01BFFA0E4}"/>
    <cellStyle name="Input 2 6 2 2 3" xfId="1221" xr:uid="{F81EF8BE-9261-43B1-AB0F-20186DC3952E}"/>
    <cellStyle name="Input 2 6 2 2 3 2" xfId="2516" xr:uid="{E01857CB-0BBC-4FEE-A7A8-8A9C122E3B6A}"/>
    <cellStyle name="Input 2 6 2 2 4" xfId="1474" xr:uid="{B2AE21A5-C56F-463D-9F02-5BFBE6CBDA12}"/>
    <cellStyle name="Input 2 6 2 2 4 2" xfId="2769" xr:uid="{53488523-478D-49A1-B56D-F70C3E323CD0}"/>
    <cellStyle name="Input 2 6 2 2 5" xfId="1746" xr:uid="{07214C12-CD80-4299-8508-D71DB67EBA28}"/>
    <cellStyle name="Input 2 6 2 3" xfId="653" xr:uid="{9A5F32A7-09C2-4D8E-8A6E-E30F105FCCF2}"/>
    <cellStyle name="Input 2 6 2 3 2" xfId="2019" xr:uid="{DB78E121-EC73-4200-8D81-5029942FE7B2}"/>
    <cellStyle name="Input 2 6 2 4" xfId="1071" xr:uid="{850F41F2-9B34-41B4-9953-B4E09D83F9C7}"/>
    <cellStyle name="Input 2 6 2 4 2" xfId="2366" xr:uid="{DC1070CC-C255-4957-B35A-0133B0F0AA09}"/>
    <cellStyle name="Input 2 6 2 5" xfId="1362" xr:uid="{2CA45DB0-E7B7-4D80-B22A-87AE8DEBC4C3}"/>
    <cellStyle name="Input 2 6 2 5 2" xfId="2657" xr:uid="{33E93EA9-EDF2-41DB-98D1-F50A9FD00886}"/>
    <cellStyle name="Input 2 6 2 6" xfId="1636" xr:uid="{DB05801A-771B-48F3-A03D-475CE861F02C}"/>
    <cellStyle name="Input 2 6 3" xfId="347" xr:uid="{00000000-0005-0000-0000-000085000000}"/>
    <cellStyle name="Input 2 6 3 2" xfId="834" xr:uid="{338548CF-9A3D-4054-885B-0B1CE1C59391}"/>
    <cellStyle name="Input 2 6 3 2 2" xfId="2144" xr:uid="{C6F4ED5F-B40C-44EB-AC3F-7F6868CEF53F}"/>
    <cellStyle name="Input 2 6 3 3" xfId="1222" xr:uid="{E6A122AA-0FC6-4752-964E-D48C5C2D3EE2}"/>
    <cellStyle name="Input 2 6 3 3 2" xfId="2517" xr:uid="{5E63D312-77BC-4922-A416-CD05EB609359}"/>
    <cellStyle name="Input 2 6 3 4" xfId="1475" xr:uid="{776FE3CB-09A3-4E82-B71C-748F58945286}"/>
    <cellStyle name="Input 2 6 3 4 2" xfId="2770" xr:uid="{746D94F6-0D10-4E47-87AA-5EB98282A0E4}"/>
    <cellStyle name="Input 2 6 3 5" xfId="1747" xr:uid="{A34E2158-4F9E-4C85-A4E7-08FA109EC0E6}"/>
    <cellStyle name="Input 2 6 4" xfId="560" xr:uid="{0696D62A-2A86-45BF-BACC-17DE73F98833}"/>
    <cellStyle name="Input 2 6 4 2" xfId="1934" xr:uid="{1324392F-47E1-4BDE-9DAC-697E93E4E3E1}"/>
    <cellStyle name="Input 2 6 5" xfId="984" xr:uid="{539CA67B-4121-4ADA-A0ED-9BB6C1F86CB3}"/>
    <cellStyle name="Input 2 6 5 2" xfId="2279" xr:uid="{07DDFAF8-9FFD-44D1-9017-6E60AA5BF6F6}"/>
    <cellStyle name="Input 2 6 6" xfId="769" xr:uid="{C525AE6A-00A4-4DD1-A360-2C525C2CE4FE}"/>
    <cellStyle name="Input 2 6 6 2" xfId="2095" xr:uid="{DA89603E-3482-42BF-8D14-A4E4B6ED2268}"/>
    <cellStyle name="Input 2 7" xfId="73" xr:uid="{00000000-0005-0000-0000-000086000000}"/>
    <cellStyle name="Input 2 7 2" xfId="166" xr:uid="{00000000-0005-0000-0000-000087000000}"/>
    <cellStyle name="Input 2 7 2 2" xfId="348" xr:uid="{00000000-0005-0000-0000-000088000000}"/>
    <cellStyle name="Input 2 7 2 2 2" xfId="835" xr:uid="{A3B24D9E-C8F5-4F31-9D23-D4EE2F11F071}"/>
    <cellStyle name="Input 2 7 2 2 2 2" xfId="2145" xr:uid="{9479490A-2110-4732-BF62-44534B9CD3FD}"/>
    <cellStyle name="Input 2 7 2 2 3" xfId="1223" xr:uid="{3DFF9A83-DF86-4AF2-A4E2-AFC4A71BADDA}"/>
    <cellStyle name="Input 2 7 2 2 3 2" xfId="2518" xr:uid="{67FB33DD-9FF4-409F-9F9A-E91C4CAB5A92}"/>
    <cellStyle name="Input 2 7 2 2 4" xfId="1476" xr:uid="{4231FEFD-D283-4ABD-B327-51325F4174CB}"/>
    <cellStyle name="Input 2 7 2 2 4 2" xfId="2771" xr:uid="{5A342349-F834-4759-BBC4-A32607DF9658}"/>
    <cellStyle name="Input 2 7 2 2 5" xfId="1748" xr:uid="{7F4FB42B-5F00-4F59-957A-FCF673190129}"/>
    <cellStyle name="Input 2 7 2 3" xfId="654" xr:uid="{E24B10E5-9AD0-445D-B923-57C4BCCE77D9}"/>
    <cellStyle name="Input 2 7 2 3 2" xfId="2020" xr:uid="{90C0EF5E-1B2E-4CAB-AA8D-A0FDC3987DC2}"/>
    <cellStyle name="Input 2 7 2 4" xfId="1072" xr:uid="{CD1212BB-B90F-44B0-92B7-504F6789A0CB}"/>
    <cellStyle name="Input 2 7 2 4 2" xfId="2367" xr:uid="{EC8009B4-5789-4800-B057-79D641B13CFE}"/>
    <cellStyle name="Input 2 7 2 5" xfId="1363" xr:uid="{26D24DF4-2682-41D7-B962-F49155B29B1F}"/>
    <cellStyle name="Input 2 7 2 5 2" xfId="2658" xr:uid="{CAACB904-8E7F-4AB5-A0E6-5237DBAFD397}"/>
    <cellStyle name="Input 2 7 2 6" xfId="1637" xr:uid="{E4B76132-5F6F-4645-AF44-9A9DD3BFD149}"/>
    <cellStyle name="Input 2 7 3" xfId="349" xr:uid="{00000000-0005-0000-0000-000089000000}"/>
    <cellStyle name="Input 2 7 3 2" xfId="836" xr:uid="{C2684F41-4E14-4B87-BC96-01E59DA0E4C3}"/>
    <cellStyle name="Input 2 7 3 2 2" xfId="2146" xr:uid="{3674BF59-3806-4970-A1A4-87F195525D2E}"/>
    <cellStyle name="Input 2 7 3 3" xfId="1224" xr:uid="{9B33D06E-EC32-4576-BFC1-5A806023EA2F}"/>
    <cellStyle name="Input 2 7 3 3 2" xfId="2519" xr:uid="{A4507254-08CD-466A-A507-D10C7BD4AFAF}"/>
    <cellStyle name="Input 2 7 3 4" xfId="1477" xr:uid="{69A34EA9-1DAD-4D11-8B2C-88C856899C68}"/>
    <cellStyle name="Input 2 7 3 4 2" xfId="2772" xr:uid="{548B748B-BC71-4703-A342-60AA5F7C15F2}"/>
    <cellStyle name="Input 2 7 3 5" xfId="1749" xr:uid="{F44E0D79-1AEE-4497-ABF8-2FC8FAF9EC5A}"/>
    <cellStyle name="Input 2 7 4" xfId="561" xr:uid="{7D1951B1-96B2-46AB-B3BA-D8400A43D0F7}"/>
    <cellStyle name="Input 2 7 4 2" xfId="1935" xr:uid="{0F523CDE-E7F4-4DD6-91BD-BEF44F20EBAA}"/>
    <cellStyle name="Input 2 7 5" xfId="985" xr:uid="{336C714D-8C29-4C59-AD0D-CC813F10118C}"/>
    <cellStyle name="Input 2 7 5 2" xfId="2280" xr:uid="{E0D6A253-E074-4D6F-93BA-E3A4D9AAA050}"/>
    <cellStyle name="Input 2 7 6" xfId="521" xr:uid="{FE10F50B-57EF-479D-BF5D-EBE031EFA0DE}"/>
    <cellStyle name="Input 2 7 6 2" xfId="1897" xr:uid="{E38C4640-73F5-4C00-AD03-C0BB5960C0E9}"/>
    <cellStyle name="Input 2 8" xfId="74" xr:uid="{00000000-0005-0000-0000-00008A000000}"/>
    <cellStyle name="Input 2 8 2" xfId="167" xr:uid="{00000000-0005-0000-0000-00008B000000}"/>
    <cellStyle name="Input 2 8 2 2" xfId="350" xr:uid="{00000000-0005-0000-0000-00008C000000}"/>
    <cellStyle name="Input 2 8 2 2 2" xfId="837" xr:uid="{686C3BCB-9D6F-4330-97DB-BE907C273E4C}"/>
    <cellStyle name="Input 2 8 2 2 2 2" xfId="2147" xr:uid="{6A9A9E7E-4C34-46D5-AEFE-EE42EBD96E3E}"/>
    <cellStyle name="Input 2 8 2 2 3" xfId="1225" xr:uid="{8389CBCE-D15B-4015-8F73-3B641CEE453A}"/>
    <cellStyle name="Input 2 8 2 2 3 2" xfId="2520" xr:uid="{7925ACB4-B080-4443-8670-BA3A691E37D0}"/>
    <cellStyle name="Input 2 8 2 2 4" xfId="1478" xr:uid="{89F8F3D1-8829-45BA-AE31-9AFCA1EEBFE6}"/>
    <cellStyle name="Input 2 8 2 2 4 2" xfId="2773" xr:uid="{502F885A-389E-4105-AA55-963133780521}"/>
    <cellStyle name="Input 2 8 2 2 5" xfId="1750" xr:uid="{2F885D11-6C05-4148-B3B9-35C51B7D0C9F}"/>
    <cellStyle name="Input 2 8 2 3" xfId="655" xr:uid="{A0041670-E1FD-400A-A118-9ABB256987CC}"/>
    <cellStyle name="Input 2 8 2 3 2" xfId="2021" xr:uid="{E8D5E988-4F47-4620-9BFA-9CD37380B415}"/>
    <cellStyle name="Input 2 8 2 4" xfId="1073" xr:uid="{C7023DB6-AA6F-4670-8C07-BDCC0D166CF3}"/>
    <cellStyle name="Input 2 8 2 4 2" xfId="2368" xr:uid="{F47A3F4F-191B-4FED-8530-990E0FE5958E}"/>
    <cellStyle name="Input 2 8 2 5" xfId="1364" xr:uid="{02517A9A-35D0-4750-A0FC-705FCB54C859}"/>
    <cellStyle name="Input 2 8 2 5 2" xfId="2659" xr:uid="{C541BEC2-1F2E-455F-AC54-B46BD02840C3}"/>
    <cellStyle name="Input 2 8 2 6" xfId="1638" xr:uid="{CB88C08C-07A0-4825-B056-D48239AFA089}"/>
    <cellStyle name="Input 2 8 3" xfId="351" xr:uid="{00000000-0005-0000-0000-00008D000000}"/>
    <cellStyle name="Input 2 8 3 2" xfId="838" xr:uid="{05713EEF-AA72-4FDF-BADD-F77AF7805B58}"/>
    <cellStyle name="Input 2 8 3 2 2" xfId="2148" xr:uid="{10F029FB-6963-4590-B302-597CEB7F3F6F}"/>
    <cellStyle name="Input 2 8 3 3" xfId="1226" xr:uid="{EBF07487-CB66-4E48-9FA9-5FE6CA70B13F}"/>
    <cellStyle name="Input 2 8 3 3 2" xfId="2521" xr:uid="{21CFA4B4-F569-4CE8-906D-B2ADFA6724B6}"/>
    <cellStyle name="Input 2 8 3 4" xfId="1479" xr:uid="{4C7A0F94-D874-4DB4-B786-EF4721D570E4}"/>
    <cellStyle name="Input 2 8 3 4 2" xfId="2774" xr:uid="{F5B23FC6-CA4E-4210-B6CC-5360921FEE4A}"/>
    <cellStyle name="Input 2 8 3 5" xfId="1751" xr:uid="{4C3AABCB-5D47-4003-B3DC-F7F44D9BE3C4}"/>
    <cellStyle name="Input 2 8 4" xfId="562" xr:uid="{43476AA3-7F78-4B2A-A36F-E1B28F2A80D4}"/>
    <cellStyle name="Input 2 8 4 2" xfId="1936" xr:uid="{DA171828-5D7A-4158-8075-E832A4890607}"/>
    <cellStyle name="Input 2 8 5" xfId="986" xr:uid="{AD1485EE-2A1B-450E-B9B2-C7DBC0B390BE}"/>
    <cellStyle name="Input 2 8 5 2" xfId="2281" xr:uid="{4A6F4EDA-1438-4146-9896-53DF9F6DBCA1}"/>
    <cellStyle name="Input 2 8 6" xfId="522" xr:uid="{FA0AEA13-8304-4536-8DE7-DED96673D8E9}"/>
    <cellStyle name="Input 2 8 6 2" xfId="1898" xr:uid="{9E5CA2E0-8A46-4C5C-A98D-C4A4A8235EEB}"/>
    <cellStyle name="Input 2 9" xfId="145" xr:uid="{00000000-0005-0000-0000-00008E000000}"/>
    <cellStyle name="Input 2 9 2" xfId="352" xr:uid="{00000000-0005-0000-0000-00008F000000}"/>
    <cellStyle name="Input 2 9 2 2" xfId="839" xr:uid="{2A5F04C4-3426-4B48-B1EB-C74A528160F0}"/>
    <cellStyle name="Input 2 9 2 2 2" xfId="2149" xr:uid="{0CED1210-2C0B-4FE2-A08D-5160295AEE2C}"/>
    <cellStyle name="Input 2 9 2 3" xfId="1227" xr:uid="{098490BB-C389-47D7-B7CF-88585029BA0A}"/>
    <cellStyle name="Input 2 9 2 3 2" xfId="2522" xr:uid="{C78BDF70-6EB4-48DC-8AA6-E707FBC65533}"/>
    <cellStyle name="Input 2 9 2 4" xfId="1480" xr:uid="{7C28BA78-7869-4B12-8A8C-C3D541CEB2DD}"/>
    <cellStyle name="Input 2 9 2 4 2" xfId="2775" xr:uid="{4B35E687-E4DE-409C-9354-1E239486C7F8}"/>
    <cellStyle name="Input 2 9 2 5" xfId="1752" xr:uid="{5B7EAD84-A303-4E7D-AC9B-15C9D696A50E}"/>
    <cellStyle name="Input 2 9 3" xfId="633" xr:uid="{479961A2-FF96-480E-9D3E-1E887E48337B}"/>
    <cellStyle name="Input 2 9 3 2" xfId="2001" xr:uid="{E6D753FF-1D33-47D3-9A81-BFCAABBB146B}"/>
    <cellStyle name="Input 2 9 4" xfId="1053" xr:uid="{29ECB5F7-D36E-4205-B549-2E082D4A0146}"/>
    <cellStyle name="Input 2 9 4 2" xfId="2348" xr:uid="{3ACEAFC8-8B72-4954-9906-B1578E1AFFAB}"/>
    <cellStyle name="Input 2 9 5" xfId="745" xr:uid="{222D6C2A-4A87-4F91-A3D5-B5F53280BF9D}"/>
    <cellStyle name="Input 2 9 5 2" xfId="2091" xr:uid="{617BA814-201E-4ED6-B935-3A8B5559BA3B}"/>
    <cellStyle name="Input 2 9 6" xfId="1618" xr:uid="{E0A26C3B-8E2C-4D3E-A315-330ED5920CBD}"/>
    <cellStyle name="Linked Cell 2" xfId="41" xr:uid="{00000000-0005-0000-0000-000090000000}"/>
    <cellStyle name="Neutral 2" xfId="42" xr:uid="{00000000-0005-0000-0000-000091000000}"/>
    <cellStyle name="Normal" xfId="0" builtinId="0"/>
    <cellStyle name="Normal 10" xfId="256" xr:uid="{00000000-0005-0000-0000-000093000000}"/>
    <cellStyle name="Normal 10 2" xfId="353" xr:uid="{00000000-0005-0000-0000-000094000000}"/>
    <cellStyle name="Normal 10 2 2" xfId="840" xr:uid="{E353ACD0-DD81-4316-89E7-1A50CBC0E02E}"/>
    <cellStyle name="Normal 10 3" xfId="743" xr:uid="{8DDAC681-C284-4883-94ED-51050F78DDDE}"/>
    <cellStyle name="Normal 11" xfId="257" xr:uid="{00000000-0005-0000-0000-000095000000}"/>
    <cellStyle name="Normal 11 2" xfId="354" xr:uid="{00000000-0005-0000-0000-000096000000}"/>
    <cellStyle name="Normal 11 2 2" xfId="841" xr:uid="{7B37966F-895F-4E25-BD2A-39A071DE2858}"/>
    <cellStyle name="Normal 11 3" xfId="744" xr:uid="{AB8E39CC-BCAB-44C0-A38A-2D09768DCD39}"/>
    <cellStyle name="Normal 12" xfId="307" xr:uid="{00000000-0005-0000-0000-000097000000}"/>
    <cellStyle name="Normal 12 2" xfId="794" xr:uid="{8B9C9988-0203-4A91-B148-A84FF2F27DB5}"/>
    <cellStyle name="Normal 13" xfId="487" xr:uid="{688F029B-776B-4787-8965-A7159EF297E7}"/>
    <cellStyle name="Normal 13 2" xfId="1871" xr:uid="{3E512336-1CD3-4D59-94E5-FD63EC40B76D}"/>
    <cellStyle name="Normal 14" xfId="2896" xr:uid="{AAEE1306-C150-4E11-9C7A-A4E6BB587C56}"/>
    <cellStyle name="Normal 14 2" xfId="2911" xr:uid="{560701DE-D7DF-4152-BF36-C2E175390037}"/>
    <cellStyle name="Normal 15" xfId="2903" xr:uid="{7084AF4D-4A13-4429-AEAE-52C493D630C2}"/>
    <cellStyle name="Normal 16" xfId="258" xr:uid="{00000000-0005-0000-0000-000098000000}"/>
    <cellStyle name="Normal 2" xfId="4" xr:uid="{00000000-0005-0000-0000-000099000000}"/>
    <cellStyle name="Normal 2 2" xfId="54" xr:uid="{00000000-0005-0000-0000-00009A000000}"/>
    <cellStyle name="Normal 2 2 2" xfId="125" xr:uid="{00000000-0005-0000-0000-00009B000000}"/>
    <cellStyle name="Normal 2 2 2 2" xfId="217" xr:uid="{00000000-0005-0000-0000-00009C000000}"/>
    <cellStyle name="Normal 2 2 2 2 2" xfId="259" xr:uid="{00000000-0005-0000-0000-00009D000000}"/>
    <cellStyle name="Normal 2 2 2 2 2 2" xfId="746" xr:uid="{CDCFD1D7-9EEC-4220-B42C-E7C499CEAFE8}"/>
    <cellStyle name="Normal 2 2 2 2 2 3" xfId="2908" xr:uid="{375F7AAF-FDFC-4384-BE3B-9C142F030CC0}"/>
    <cellStyle name="Normal 2 2 2 2 3" xfId="705" xr:uid="{8F033AE3-8748-4130-B818-BE76771A2968}"/>
    <cellStyle name="Normal 2 2 2 3" xfId="260" xr:uid="{00000000-0005-0000-0000-00009E000000}"/>
    <cellStyle name="Normal 2 2 2 3 2" xfId="747" xr:uid="{C918FD41-4859-49E5-83E9-5E1B0E7EA62B}"/>
    <cellStyle name="Normal 2 2 2 4" xfId="613" xr:uid="{3259304A-7D76-4F37-8250-EF0FB08AEC48}"/>
    <cellStyle name="Normal 2 2 3" xfId="153" xr:uid="{00000000-0005-0000-0000-00009F000000}"/>
    <cellStyle name="Normal 2 2 3 2" xfId="261" xr:uid="{00000000-0005-0000-0000-0000A0000000}"/>
    <cellStyle name="Normal 2 2 3 2 2" xfId="748" xr:uid="{95296587-8800-43CE-862B-1801FA89010F}"/>
    <cellStyle name="Normal 2 2 3 3" xfId="641" xr:uid="{1A4361F1-AB5B-4F97-B094-76BD5666020A}"/>
    <cellStyle name="Normal 2 2 4" xfId="262" xr:uid="{00000000-0005-0000-0000-0000A1000000}"/>
    <cellStyle name="Normal 2 2 5" xfId="263" xr:uid="{00000000-0005-0000-0000-0000A2000000}"/>
    <cellStyle name="Normal 2 2 5 2" xfId="750" xr:uid="{579E6888-492E-4280-9648-AF143E9D0475}"/>
    <cellStyle name="Normal 2 2 6" xfId="490" xr:uid="{49E66ABE-2DD2-4C72-B7B9-3D04910B2963}"/>
    <cellStyle name="Normal 2 2 6 2" xfId="1874" xr:uid="{E4F3C23E-2469-45A3-82B0-1D7E98C2F623}"/>
    <cellStyle name="Normal 2 2 6 2 2" xfId="2909" xr:uid="{0B946F97-6043-48C5-972B-BC3369186795}"/>
    <cellStyle name="Normal 2 2 6 3" xfId="2907" xr:uid="{4DB1AC3D-9E77-45BF-8B0C-4D9A4FD7549D}"/>
    <cellStyle name="Normal 2 2 7" xfId="545" xr:uid="{756B0DF2-D122-4174-BEE6-B0ACE1624A79}"/>
    <cellStyle name="Normal 2 3" xfId="120" xr:uid="{00000000-0005-0000-0000-0000A3000000}"/>
    <cellStyle name="Normal 2 3 2" xfId="212" xr:uid="{00000000-0005-0000-0000-0000A4000000}"/>
    <cellStyle name="Normal 2 3 2 2" xfId="264" xr:uid="{00000000-0005-0000-0000-0000A5000000}"/>
    <cellStyle name="Normal 2 3 2 2 2" xfId="751" xr:uid="{B1BF46AF-1E9C-4994-A819-D4ABD3EB5716}"/>
    <cellStyle name="Normal 2 3 2 3" xfId="700" xr:uid="{22675986-25F9-4069-8C92-44E4552C2E28}"/>
    <cellStyle name="Normal 2 3 2 4" xfId="2915" xr:uid="{ABBA694E-9374-4F96-A0E5-9E720F622F72}"/>
    <cellStyle name="Normal 2 3 3" xfId="265" xr:uid="{00000000-0005-0000-0000-0000A6000000}"/>
    <cellStyle name="Normal 2 3 3 2" xfId="752" xr:uid="{3BE3A6AE-6104-44E5-8E22-106A9ED2519D}"/>
    <cellStyle name="Normal 2 3 4" xfId="608" xr:uid="{CFB29CDC-BCC6-4A5C-9DDD-FC7B50A0E1E6}"/>
    <cellStyle name="Normal 2 4" xfId="142" xr:uid="{00000000-0005-0000-0000-0000A7000000}"/>
    <cellStyle name="Normal 2 4 2" xfId="266" xr:uid="{00000000-0005-0000-0000-0000A8000000}"/>
    <cellStyle name="Normal 2 4 2 2" xfId="753" xr:uid="{A64E963D-8293-4359-9608-F60670ECB39D}"/>
    <cellStyle name="Normal 2 4 3" xfId="630" xr:uid="{890B3983-DA28-4701-8FCD-280215CD17F4}"/>
    <cellStyle name="Normal 2 5" xfId="234" xr:uid="{00000000-0005-0000-0000-0000A9000000}"/>
    <cellStyle name="Normal 2 5 2" xfId="355" xr:uid="{00000000-0005-0000-0000-0000AA000000}"/>
    <cellStyle name="Normal 2 5 2 2" xfId="842" xr:uid="{C82757B8-D61C-41DC-A9BA-2D36106DFF2A}"/>
    <cellStyle name="Normal 2 5 3" xfId="722" xr:uid="{32CFDB79-17A0-451C-BC8F-33FB9C3BB188}"/>
    <cellStyle name="Normal 2 6" xfId="267" xr:uid="{00000000-0005-0000-0000-0000AB000000}"/>
    <cellStyle name="Normal 2 6 2" xfId="356" xr:uid="{00000000-0005-0000-0000-0000AC000000}"/>
    <cellStyle name="Normal 2 6 2 2" xfId="843" xr:uid="{9D912899-1CEF-4479-BD44-5BF72B246E55}"/>
    <cellStyle name="Normal 2 6 3" xfId="754" xr:uid="{864B6778-57F2-42C7-A9BF-8CDF4BEF379A}"/>
    <cellStyle name="Normal 2 7" xfId="268" xr:uid="{00000000-0005-0000-0000-0000AD000000}"/>
    <cellStyle name="Normal 2 7 2" xfId="310" xr:uid="{00000000-0005-0000-0000-0000AE000000}"/>
    <cellStyle name="Normal 2 7 3" xfId="755" xr:uid="{FFF785FD-84B7-4343-8C16-63D75E42F58B}"/>
    <cellStyle name="Normal 2 8" xfId="308" xr:uid="{00000000-0005-0000-0000-0000AF000000}"/>
    <cellStyle name="Normal 2 8 2" xfId="795" xr:uid="{D9FA816C-7147-42C0-A7EA-A66247804D3C}"/>
    <cellStyle name="Normal 2 9" xfId="504" xr:uid="{96660238-243A-45BF-9C7D-70E993531314}"/>
    <cellStyle name="Normal 3" xfId="43" xr:uid="{00000000-0005-0000-0000-0000B0000000}"/>
    <cellStyle name="Normal 3 2" xfId="269" xr:uid="{00000000-0005-0000-0000-0000B1000000}"/>
    <cellStyle name="Normal 3 2 2" xfId="270" xr:uid="{00000000-0005-0000-0000-0000B2000000}"/>
    <cellStyle name="Normal 3 2 2 2" xfId="357" xr:uid="{00000000-0005-0000-0000-0000B3000000}"/>
    <cellStyle name="Normal 3 2 2 2 2" xfId="844" xr:uid="{599023E9-1B33-4B82-9BCD-015D0274480D}"/>
    <cellStyle name="Normal 3 2 2 3" xfId="757" xr:uid="{F38C0862-0A05-4EB4-A6CF-CE156C25448B}"/>
    <cellStyle name="Normal 3 2 3" xfId="271" xr:uid="{00000000-0005-0000-0000-0000B4000000}"/>
    <cellStyle name="Normal 3 2 3 2" xfId="358" xr:uid="{00000000-0005-0000-0000-0000B5000000}"/>
    <cellStyle name="Normal 3 2 3 2 2" xfId="845" xr:uid="{FD44CEF1-2536-4235-A6DD-06037F462845}"/>
    <cellStyle name="Normal 3 2 3 3" xfId="758" xr:uid="{68B727AC-1EA8-4CF8-8D68-FDDD95636FDF}"/>
    <cellStyle name="Normal 3 2 4" xfId="359" xr:uid="{00000000-0005-0000-0000-0000B6000000}"/>
    <cellStyle name="Normal 3 2 4 2" xfId="846" xr:uid="{F3035D5C-FE2B-43AE-A1CD-9591288B9455}"/>
    <cellStyle name="Normal 3 2 5" xfId="756" xr:uid="{A70708C6-E530-4C3C-B25B-3E38E015480D}"/>
    <cellStyle name="Normal 4" xfId="44" xr:uid="{00000000-0005-0000-0000-0000B7000000}"/>
    <cellStyle name="Normal 4 2" xfId="272" xr:uid="{00000000-0005-0000-0000-0000B8000000}"/>
    <cellStyle name="Normal 5" xfId="53" xr:uid="{00000000-0005-0000-0000-0000B9000000}"/>
    <cellStyle name="Normal 5 2" xfId="55" xr:uid="{00000000-0005-0000-0000-0000BA000000}"/>
    <cellStyle name="Normal 5 3" xfId="124" xr:uid="{00000000-0005-0000-0000-0000BB000000}"/>
    <cellStyle name="Normal 5 3 2" xfId="216" xr:uid="{00000000-0005-0000-0000-0000BC000000}"/>
    <cellStyle name="Normal 5 3 2 2" xfId="273" xr:uid="{00000000-0005-0000-0000-0000BD000000}"/>
    <cellStyle name="Normal 5 3 2 2 2" xfId="760" xr:uid="{CA0212E2-D683-492A-BB67-82944B7288C8}"/>
    <cellStyle name="Normal 5 3 2 3" xfId="704" xr:uid="{FDE0ACBA-A223-4718-9290-FCCAB0633FF2}"/>
    <cellStyle name="Normal 5 3 3" xfId="274" xr:uid="{00000000-0005-0000-0000-0000BE000000}"/>
    <cellStyle name="Normal 5 3 3 2" xfId="761" xr:uid="{C76ED756-04E4-4215-89ED-45E3EDF1F714}"/>
    <cellStyle name="Normal 5 3 4" xfId="612" xr:uid="{B00EB755-54FC-4A4C-8959-6314B6B0F1B9}"/>
    <cellStyle name="Normal 5 4" xfId="152" xr:uid="{00000000-0005-0000-0000-0000BF000000}"/>
    <cellStyle name="Normal 5 4 2" xfId="275" xr:uid="{00000000-0005-0000-0000-0000C0000000}"/>
    <cellStyle name="Normal 5 4 2 2" xfId="762" xr:uid="{BD0DCB91-7184-42CF-8C61-2CA6E9F49883}"/>
    <cellStyle name="Normal 5 4 3" xfId="640" xr:uid="{DAB183DE-F6A2-43C2-8B25-98C2C2F7AFC9}"/>
    <cellStyle name="Normal 5 5" xfId="276" xr:uid="{00000000-0005-0000-0000-0000C1000000}"/>
    <cellStyle name="Normal 5 5 2" xfId="763" xr:uid="{E07A77DF-6258-45FA-808E-12851CBE9C7B}"/>
    <cellStyle name="Normal 5 6" xfId="544" xr:uid="{127FD97D-07C5-4C6C-94E6-73CCC82F3EB1}"/>
    <cellStyle name="Normal 6" xfId="277" xr:uid="{00000000-0005-0000-0000-0000C2000000}"/>
    <cellStyle name="Normal 6 2" xfId="360" xr:uid="{00000000-0005-0000-0000-0000C3000000}"/>
    <cellStyle name="Normal 6 2 2" xfId="847" xr:uid="{7FB56872-72D5-49F9-983C-EC429DC21EC3}"/>
    <cellStyle name="Normal 6 3" xfId="764" xr:uid="{FBF988F3-A423-4C48-A8CC-E6DB700AE06D}"/>
    <cellStyle name="Normal 7" xfId="278" xr:uid="{00000000-0005-0000-0000-0000C4000000}"/>
    <cellStyle name="Normal 8" xfId="279" xr:uid="{00000000-0005-0000-0000-0000C5000000}"/>
    <cellStyle name="Normal 8 2" xfId="280" xr:uid="{00000000-0005-0000-0000-0000C6000000}"/>
    <cellStyle name="Normal 8 2 2" xfId="361" xr:uid="{00000000-0005-0000-0000-0000C7000000}"/>
    <cellStyle name="Normal 8 2 2 2" xfId="848" xr:uid="{229FFF0A-C413-4A03-A255-DC8D42FF0A4F}"/>
    <cellStyle name="Normal 8 2 3" xfId="767" xr:uid="{98EA3056-81A0-45B8-9B78-8DA2C72A9DC6}"/>
    <cellStyle name="Normal 8 3" xfId="281" xr:uid="{00000000-0005-0000-0000-0000C8000000}"/>
    <cellStyle name="Normal 8 3 2" xfId="362" xr:uid="{00000000-0005-0000-0000-0000C9000000}"/>
    <cellStyle name="Normal 8 3 2 2" xfId="849" xr:uid="{0C471536-DE7E-4101-B539-D196A211BC69}"/>
    <cellStyle name="Normal 8 3 3" xfId="768" xr:uid="{01ACB30C-65EF-4A5C-A863-549581D48452}"/>
    <cellStyle name="Normal 8 4" xfId="363" xr:uid="{00000000-0005-0000-0000-0000CA000000}"/>
    <cellStyle name="Normal 8 4 2" xfId="850" xr:uid="{615AF963-6DCA-4CD3-81A0-00DB103D6B8E}"/>
    <cellStyle name="Normal 8 5" xfId="766" xr:uid="{D497A986-27D7-4B44-A261-A0E87AB967B6}"/>
    <cellStyle name="Normal 9" xfId="282" xr:uid="{00000000-0005-0000-0000-0000CB000000}"/>
    <cellStyle name="Note 2" xfId="45" xr:uid="{00000000-0005-0000-0000-0000CC000000}"/>
    <cellStyle name="Note 2 10" xfId="364" xr:uid="{00000000-0005-0000-0000-0000CD000000}"/>
    <cellStyle name="Note 2 10 2" xfId="851" xr:uid="{D909F67C-C4A5-4967-9464-A815245649FB}"/>
    <cellStyle name="Note 2 10 2 2" xfId="2150" xr:uid="{A6681CEB-D5FF-42E8-BF77-9D6597C88CBD}"/>
    <cellStyle name="Note 2 10 3" xfId="1230" xr:uid="{5DAE3BA4-44C7-4437-B096-669B3A6C968B}"/>
    <cellStyle name="Note 2 10 3 2" xfId="2525" xr:uid="{8A3D94D9-3D6F-4E9A-8885-357BB2D318B1}"/>
    <cellStyle name="Note 2 10 4" xfId="1481" xr:uid="{40034821-CD48-4C93-823D-EA0D7F8A315A}"/>
    <cellStyle name="Note 2 10 4 2" xfId="2776" xr:uid="{0AF12DE8-D3AF-48A9-B675-804D5A69ADC7}"/>
    <cellStyle name="Note 2 10 5" xfId="1753" xr:uid="{98057862-40CD-4F5F-9528-EDC05DA57E27}"/>
    <cellStyle name="Note 2 11" xfId="537" xr:uid="{4B74C477-740F-4951-9F77-382FB459E6AB}"/>
    <cellStyle name="Note 2 11 2" xfId="1913" xr:uid="{820ABC48-834D-4CAB-8914-836805CCECE6}"/>
    <cellStyle name="Note 2 12" xfId="517" xr:uid="{43E1417B-D83C-483A-A17B-483C27309011}"/>
    <cellStyle name="Note 2 12 2" xfId="1893" xr:uid="{C96AADE4-70C5-4EB9-B970-96FD88DBA275}"/>
    <cellStyle name="Note 2 13" xfId="1229" xr:uid="{86084FD6-ECFA-4ADF-9E74-A70C196C73D4}"/>
    <cellStyle name="Note 2 13 2" xfId="2524" xr:uid="{135BB858-DB69-4FB8-90C4-7DBBE12771F6}"/>
    <cellStyle name="Note 2 2" xfId="75" xr:uid="{00000000-0005-0000-0000-0000CE000000}"/>
    <cellStyle name="Note 2 2 2" xfId="168" xr:uid="{00000000-0005-0000-0000-0000CF000000}"/>
    <cellStyle name="Note 2 2 2 2" xfId="365" xr:uid="{00000000-0005-0000-0000-0000D0000000}"/>
    <cellStyle name="Note 2 2 2 2 2" xfId="852" xr:uid="{50E36AB5-5D03-4F61-9343-7EE65BA5B962}"/>
    <cellStyle name="Note 2 2 2 2 2 2" xfId="2151" xr:uid="{59FD8AA3-1623-4A25-B702-A2CC2E620C15}"/>
    <cellStyle name="Note 2 2 2 2 3" xfId="1231" xr:uid="{1DBDD929-0263-4118-A55E-9CE7D81214E2}"/>
    <cellStyle name="Note 2 2 2 2 3 2" xfId="2526" xr:uid="{F14890B2-E34F-443F-959D-6624A3AB2244}"/>
    <cellStyle name="Note 2 2 2 2 4" xfId="1482" xr:uid="{99036628-8A3E-4872-8D69-C374EC484E59}"/>
    <cellStyle name="Note 2 2 2 2 4 2" xfId="2777" xr:uid="{220F171A-FAF0-4ACD-AD9D-8925F4BE8603}"/>
    <cellStyle name="Note 2 2 2 2 5" xfId="1754" xr:uid="{BFEAE544-C0DF-4688-A116-3A67E58876FC}"/>
    <cellStyle name="Note 2 2 2 3" xfId="656" xr:uid="{27BE9D45-B092-4467-BC25-5F0B18531129}"/>
    <cellStyle name="Note 2 2 2 3 2" xfId="2022" xr:uid="{41FDC937-3540-4B03-A6DC-C666C693D278}"/>
    <cellStyle name="Note 2 2 2 4" xfId="1074" xr:uid="{8CA25CBD-1BEC-4232-9C63-ABE7E20D4A69}"/>
    <cellStyle name="Note 2 2 2 4 2" xfId="2369" xr:uid="{550990F8-19E6-4FC4-A092-F60B6AAF7961}"/>
    <cellStyle name="Note 2 2 2 5" xfId="1365" xr:uid="{712820C7-E635-4934-B739-6FC2D33F7020}"/>
    <cellStyle name="Note 2 2 2 5 2" xfId="2660" xr:uid="{0817F1D1-DE98-4D88-A6B8-BE6DD642AB61}"/>
    <cellStyle name="Note 2 2 2 6" xfId="1639" xr:uid="{BAD5626A-249D-468C-8131-2C91B0470734}"/>
    <cellStyle name="Note 2 2 3" xfId="366" xr:uid="{00000000-0005-0000-0000-0000D1000000}"/>
    <cellStyle name="Note 2 2 3 2" xfId="853" xr:uid="{1871CC03-8F0C-4696-A98C-0A5902688D49}"/>
    <cellStyle name="Note 2 2 3 2 2" xfId="2152" xr:uid="{E60EC4DA-3D03-4BB6-B64E-5308D3210161}"/>
    <cellStyle name="Note 2 2 3 3" xfId="1232" xr:uid="{FC90B6DE-87B5-4C55-BCE2-C2E0ADA73346}"/>
    <cellStyle name="Note 2 2 3 3 2" xfId="2527" xr:uid="{4D9D98E7-0E46-4021-931F-34D6485CADEF}"/>
    <cellStyle name="Note 2 2 3 4" xfId="1483" xr:uid="{13BE5112-21F0-4841-A5ED-59522A02C8F7}"/>
    <cellStyle name="Note 2 2 3 4 2" xfId="2778" xr:uid="{BAA5877A-BCD4-4501-AAFD-C6DC00DBD98C}"/>
    <cellStyle name="Note 2 2 3 5" xfId="1755" xr:uid="{20754F33-F419-4C2B-8089-F9188FC84675}"/>
    <cellStyle name="Note 2 2 4" xfId="563" xr:uid="{02D2EEAB-A35A-4CD4-B8C0-A770B2570069}"/>
    <cellStyle name="Note 2 2 4 2" xfId="1937" xr:uid="{47126285-AA14-468F-A75B-B3E2B647FCFC}"/>
    <cellStyle name="Note 2 2 5" xfId="987" xr:uid="{B5915207-202E-444F-8F86-7B9AD7E5651A}"/>
    <cellStyle name="Note 2 2 5 2" xfId="2282" xr:uid="{9021B3D9-3285-407E-8357-6862941140F4}"/>
    <cellStyle name="Note 2 2 6" xfId="979" xr:uid="{C6CF110E-8EBE-41EC-AE13-5E64F9280BB4}"/>
    <cellStyle name="Note 2 2 6 2" xfId="2274" xr:uid="{CD8938D6-E2ED-480F-AA9E-7564EA07EA23}"/>
    <cellStyle name="Note 2 3" xfId="76" xr:uid="{00000000-0005-0000-0000-0000D2000000}"/>
    <cellStyle name="Note 2 3 2" xfId="169" xr:uid="{00000000-0005-0000-0000-0000D3000000}"/>
    <cellStyle name="Note 2 3 2 2" xfId="367" xr:uid="{00000000-0005-0000-0000-0000D4000000}"/>
    <cellStyle name="Note 2 3 2 2 2" xfId="854" xr:uid="{B6A7ACA2-6AE8-4D88-9084-C5D9D54AD117}"/>
    <cellStyle name="Note 2 3 2 2 2 2" xfId="2153" xr:uid="{8B44DAA5-D634-4E51-A0CE-1C5640692002}"/>
    <cellStyle name="Note 2 3 2 2 3" xfId="1233" xr:uid="{512335B6-CB17-46BB-8550-4A38C0B8A437}"/>
    <cellStyle name="Note 2 3 2 2 3 2" xfId="2528" xr:uid="{0CF05A71-3A95-49C8-9981-1918953E7089}"/>
    <cellStyle name="Note 2 3 2 2 4" xfId="1484" xr:uid="{4D9531D7-89AD-4152-BF28-B5AA5E722D0D}"/>
    <cellStyle name="Note 2 3 2 2 4 2" xfId="2779" xr:uid="{37F699A6-5835-42B9-822C-0CFDDD58AB80}"/>
    <cellStyle name="Note 2 3 2 2 5" xfId="1756" xr:uid="{C3C733FB-F9A3-4279-9B1D-A1CD91129539}"/>
    <cellStyle name="Note 2 3 2 3" xfId="657" xr:uid="{EC05CA7C-6108-4649-93BF-FA3A3883414E}"/>
    <cellStyle name="Note 2 3 2 3 2" xfId="2023" xr:uid="{D7CCA768-DD8B-403A-A556-06996B0A0B20}"/>
    <cellStyle name="Note 2 3 2 4" xfId="1075" xr:uid="{53359F86-6AF8-4573-8022-A87E6C11D295}"/>
    <cellStyle name="Note 2 3 2 4 2" xfId="2370" xr:uid="{7F1A0D67-C74C-4094-A9CA-835A8A8C866D}"/>
    <cellStyle name="Note 2 3 2 5" xfId="1366" xr:uid="{F881A985-CCAE-4F4D-BF00-37A52301EC78}"/>
    <cellStyle name="Note 2 3 2 5 2" xfId="2661" xr:uid="{4449D1FB-4622-4EAB-BA28-FF0692C656C1}"/>
    <cellStyle name="Note 2 3 2 6" xfId="1640" xr:uid="{4EF94FAA-0799-44B9-A9C1-2346BA6E5C30}"/>
    <cellStyle name="Note 2 3 3" xfId="368" xr:uid="{00000000-0005-0000-0000-0000D5000000}"/>
    <cellStyle name="Note 2 3 3 2" xfId="855" xr:uid="{8FADA5E0-B1A8-4865-914C-7F93EA4DCD06}"/>
    <cellStyle name="Note 2 3 3 2 2" xfId="2154" xr:uid="{3CEF98F4-743A-40FE-A4C3-0FD949AF8254}"/>
    <cellStyle name="Note 2 3 3 3" xfId="1234" xr:uid="{310AE5C5-02D7-4E62-B967-E213241910F3}"/>
    <cellStyle name="Note 2 3 3 3 2" xfId="2529" xr:uid="{A8BDB35D-8AB3-408F-95A0-D6AD11661E31}"/>
    <cellStyle name="Note 2 3 3 4" xfId="1485" xr:uid="{2F19768E-4CAD-44B4-BD4A-7F2D4842B3C1}"/>
    <cellStyle name="Note 2 3 3 4 2" xfId="2780" xr:uid="{3CF11E6B-0F93-4AAD-826E-86B71C24D248}"/>
    <cellStyle name="Note 2 3 3 5" xfId="1757" xr:uid="{69A12FE4-D387-4201-A6AF-8784EE6C76EB}"/>
    <cellStyle name="Note 2 3 4" xfId="564" xr:uid="{DBF06DA6-4FF0-46A1-8897-49788068A279}"/>
    <cellStyle name="Note 2 3 4 2" xfId="1938" xr:uid="{AC39E230-80CC-41AA-A7B3-C715FB0320A0}"/>
    <cellStyle name="Note 2 3 5" xfId="988" xr:uid="{DB9185F1-5907-41FF-96CF-740131612B03}"/>
    <cellStyle name="Note 2 3 5 2" xfId="2283" xr:uid="{E3B92EE4-DA10-4087-AD36-571C1A193E2B}"/>
    <cellStyle name="Note 2 3 6" xfId="523" xr:uid="{B6067039-C135-413D-BB69-F8F01B5289A0}"/>
    <cellStyle name="Note 2 3 6 2" xfId="1899" xr:uid="{CF227181-05FC-4238-A5CD-A431838BDAC3}"/>
    <cellStyle name="Note 2 4" xfId="77" xr:uid="{00000000-0005-0000-0000-0000D6000000}"/>
    <cellStyle name="Note 2 4 2" xfId="170" xr:uid="{00000000-0005-0000-0000-0000D7000000}"/>
    <cellStyle name="Note 2 4 2 2" xfId="369" xr:uid="{00000000-0005-0000-0000-0000D8000000}"/>
    <cellStyle name="Note 2 4 2 2 2" xfId="856" xr:uid="{9CAA2280-469C-49FA-9553-486FADA2E9B3}"/>
    <cellStyle name="Note 2 4 2 2 2 2" xfId="2155" xr:uid="{B158BD0C-C00A-4D4C-848C-28872DD640FA}"/>
    <cellStyle name="Note 2 4 2 2 3" xfId="1235" xr:uid="{DEA19A2E-726B-491B-A3BF-5678A30377AB}"/>
    <cellStyle name="Note 2 4 2 2 3 2" xfId="2530" xr:uid="{72A2444D-F335-42A9-98C4-DE6639361FFA}"/>
    <cellStyle name="Note 2 4 2 2 4" xfId="1486" xr:uid="{7170164D-36F5-4EB5-AB08-EDEE5A72C8B1}"/>
    <cellStyle name="Note 2 4 2 2 4 2" xfId="2781" xr:uid="{20012C93-7AC7-48DE-9D6F-AEA8ECD10DD8}"/>
    <cellStyle name="Note 2 4 2 2 5" xfId="1758" xr:uid="{EA5CA3CE-3A66-4BC7-9A74-5A7CA428413E}"/>
    <cellStyle name="Note 2 4 2 3" xfId="658" xr:uid="{1EBC5282-0B5D-4972-9D89-6FBFDC5E4058}"/>
    <cellStyle name="Note 2 4 2 3 2" xfId="2024" xr:uid="{A1D91AB4-BC5B-447F-BC04-808587C3722F}"/>
    <cellStyle name="Note 2 4 2 4" xfId="1076" xr:uid="{441F1CB0-C0F1-4A81-98FF-4AD65554BB85}"/>
    <cellStyle name="Note 2 4 2 4 2" xfId="2371" xr:uid="{9592E2C1-3552-4D82-8414-085D90EEDC28}"/>
    <cellStyle name="Note 2 4 2 5" xfId="1367" xr:uid="{32C080DB-A636-49C7-A936-698310AD9FA8}"/>
    <cellStyle name="Note 2 4 2 5 2" xfId="2662" xr:uid="{7A51DFED-6E60-41FF-913B-771CF4D9BD96}"/>
    <cellStyle name="Note 2 4 2 6" xfId="1641" xr:uid="{63B1A540-248C-45CE-8151-73C0F4D4841C}"/>
    <cellStyle name="Note 2 4 3" xfId="370" xr:uid="{00000000-0005-0000-0000-0000D9000000}"/>
    <cellStyle name="Note 2 4 3 2" xfId="857" xr:uid="{8081188E-CE84-4606-87C8-A23D5A777BEA}"/>
    <cellStyle name="Note 2 4 3 2 2" xfId="2156" xr:uid="{C1CC14D9-10E9-4380-86AE-1D48CAB8DD1E}"/>
    <cellStyle name="Note 2 4 3 3" xfId="1236" xr:uid="{A2CB80F5-7C8C-4901-9805-14BD604BD1D6}"/>
    <cellStyle name="Note 2 4 3 3 2" xfId="2531" xr:uid="{020B19BF-77F3-4825-A58E-737FC1A0F48E}"/>
    <cellStyle name="Note 2 4 3 4" xfId="1487" xr:uid="{91674C95-C1F2-4434-9497-E835CC1B93F2}"/>
    <cellStyle name="Note 2 4 3 4 2" xfId="2782" xr:uid="{9F40054D-5EB6-48FE-85AE-6E0C920835DB}"/>
    <cellStyle name="Note 2 4 3 5" xfId="1759" xr:uid="{91109799-E43F-4B8A-8F0F-506523E293B6}"/>
    <cellStyle name="Note 2 4 4" xfId="565" xr:uid="{B447A521-EEB2-4F65-8780-BD8C3E382C17}"/>
    <cellStyle name="Note 2 4 4 2" xfId="1939" xr:uid="{A5E870A8-4627-4242-891E-AEC52EC52FA9}"/>
    <cellStyle name="Note 2 4 5" xfId="989" xr:uid="{B9862F7F-2919-402D-A89D-FA00B76C8DF7}"/>
    <cellStyle name="Note 2 4 5 2" xfId="2284" xr:uid="{AF782B5F-542D-4F67-AD6D-FB022A46EC42}"/>
    <cellStyle name="Note 2 4 6" xfId="783" xr:uid="{60F25BA0-6A23-4171-A4D2-A0C3C6D0DEDC}"/>
    <cellStyle name="Note 2 4 6 2" xfId="2105" xr:uid="{C14EA3A2-AEA0-418B-AB0B-A4310A4A1A21}"/>
    <cellStyle name="Note 2 5" xfId="78" xr:uid="{00000000-0005-0000-0000-0000DA000000}"/>
    <cellStyle name="Note 2 5 2" xfId="171" xr:uid="{00000000-0005-0000-0000-0000DB000000}"/>
    <cellStyle name="Note 2 5 2 2" xfId="371" xr:uid="{00000000-0005-0000-0000-0000DC000000}"/>
    <cellStyle name="Note 2 5 2 2 2" xfId="858" xr:uid="{978CA24C-8E38-4864-837B-54F1269F713B}"/>
    <cellStyle name="Note 2 5 2 2 2 2" xfId="2157" xr:uid="{A989544E-BDB3-4C05-B022-54C881A764EE}"/>
    <cellStyle name="Note 2 5 2 2 3" xfId="1237" xr:uid="{3B2BB3A1-8B35-43E3-A066-9D7C0393569B}"/>
    <cellStyle name="Note 2 5 2 2 3 2" xfId="2532" xr:uid="{5432F2DD-50B3-45D7-90E3-F8F2D75A597A}"/>
    <cellStyle name="Note 2 5 2 2 4" xfId="1488" xr:uid="{5CB45154-CF81-4BD9-921C-39DF767C3E97}"/>
    <cellStyle name="Note 2 5 2 2 4 2" xfId="2783" xr:uid="{DD90CAD2-96D7-4C4F-8F79-0ECD956C720D}"/>
    <cellStyle name="Note 2 5 2 2 5" xfId="1760" xr:uid="{C44B584D-E31A-462F-818A-F1D900DF7415}"/>
    <cellStyle name="Note 2 5 2 3" xfId="659" xr:uid="{9580F261-3FB7-4FF7-BAAF-ECE4B2932BF1}"/>
    <cellStyle name="Note 2 5 2 3 2" xfId="2025" xr:uid="{E5CDB2F7-F5AC-4031-B3CF-5DE95064A5BC}"/>
    <cellStyle name="Note 2 5 2 4" xfId="1077" xr:uid="{81ACA467-6917-4568-923C-C8E2BE11C4F2}"/>
    <cellStyle name="Note 2 5 2 4 2" xfId="2372" xr:uid="{B9C05B61-50AE-4997-9B0D-A5DCDA2BD04A}"/>
    <cellStyle name="Note 2 5 2 5" xfId="1368" xr:uid="{8C5E9AC1-3C40-4ECE-8EB2-299D3D2B7C7A}"/>
    <cellStyle name="Note 2 5 2 5 2" xfId="2663" xr:uid="{39F88741-FAB2-4B29-B056-C42936426074}"/>
    <cellStyle name="Note 2 5 2 6" xfId="1642" xr:uid="{A75E9B54-5761-4F84-9769-1822171FDA5D}"/>
    <cellStyle name="Note 2 5 3" xfId="372" xr:uid="{00000000-0005-0000-0000-0000DD000000}"/>
    <cellStyle name="Note 2 5 3 2" xfId="859" xr:uid="{B016B318-7D95-48E4-A16B-EF6BEA961BBC}"/>
    <cellStyle name="Note 2 5 3 2 2" xfId="2158" xr:uid="{D2B160FB-25C8-4229-BC85-F9CDF478AB7F}"/>
    <cellStyle name="Note 2 5 3 3" xfId="1238" xr:uid="{98453EA8-D9A0-425D-B98D-8603E30450D3}"/>
    <cellStyle name="Note 2 5 3 3 2" xfId="2533" xr:uid="{2E0AD8DE-33D3-4515-AAA1-F7AD2F9F06EB}"/>
    <cellStyle name="Note 2 5 3 4" xfId="1489" xr:uid="{A85BB76D-7A19-4F1F-8AE5-00EC1716E58E}"/>
    <cellStyle name="Note 2 5 3 4 2" xfId="2784" xr:uid="{659568B9-934E-478A-829F-778FD1709E3E}"/>
    <cellStyle name="Note 2 5 3 5" xfId="1761" xr:uid="{17923E14-2ACA-46FE-A82C-567D109545D1}"/>
    <cellStyle name="Note 2 5 4" xfId="566" xr:uid="{26D72281-5097-4E1C-9C68-BFDC0F1DFE87}"/>
    <cellStyle name="Note 2 5 4 2" xfId="1940" xr:uid="{8DC6F4E4-8C0A-4FD0-8D92-E8D9F436CC5C}"/>
    <cellStyle name="Note 2 5 5" xfId="990" xr:uid="{5B277D5C-937D-4601-9DA8-291B8EB7ADA4}"/>
    <cellStyle name="Note 2 5 5 2" xfId="2285" xr:uid="{4226CE88-97E5-4500-A488-7982944DBE8E}"/>
    <cellStyle name="Note 2 5 6" xfId="978" xr:uid="{49DFA0A1-9F08-4CAA-ACCB-CAF58FCAB375}"/>
    <cellStyle name="Note 2 5 6 2" xfId="2273" xr:uid="{6C724548-44AF-43F1-8EF1-392A7A6945BF}"/>
    <cellStyle name="Note 2 6" xfId="79" xr:uid="{00000000-0005-0000-0000-0000DE000000}"/>
    <cellStyle name="Note 2 6 2" xfId="172" xr:uid="{00000000-0005-0000-0000-0000DF000000}"/>
    <cellStyle name="Note 2 6 2 2" xfId="373" xr:uid="{00000000-0005-0000-0000-0000E0000000}"/>
    <cellStyle name="Note 2 6 2 2 2" xfId="860" xr:uid="{B69F760A-A39E-44FF-9822-7726E0B0A993}"/>
    <cellStyle name="Note 2 6 2 2 2 2" xfId="2159" xr:uid="{69FD147C-E0FE-4AA2-9C6D-05BB369054C1}"/>
    <cellStyle name="Note 2 6 2 2 3" xfId="1239" xr:uid="{FAD25117-DD12-4F4A-84BE-F5BC2E8F3845}"/>
    <cellStyle name="Note 2 6 2 2 3 2" xfId="2534" xr:uid="{FDD451A4-9D16-4C4F-A039-8D89992AEDBD}"/>
    <cellStyle name="Note 2 6 2 2 4" xfId="1490" xr:uid="{FC7BE365-87C4-4D4F-80A0-3F719A17142C}"/>
    <cellStyle name="Note 2 6 2 2 4 2" xfId="2785" xr:uid="{3486FCFC-1D7F-468B-B866-F8DC322FC22F}"/>
    <cellStyle name="Note 2 6 2 2 5" xfId="1762" xr:uid="{5E0C0203-571A-43F0-AE49-68FC17D72DA1}"/>
    <cellStyle name="Note 2 6 2 3" xfId="660" xr:uid="{2DCDE566-FC64-4274-83D3-F22E6F427D9F}"/>
    <cellStyle name="Note 2 6 2 3 2" xfId="2026" xr:uid="{8BB2102A-9737-4175-B850-4E50116AC1A1}"/>
    <cellStyle name="Note 2 6 2 4" xfId="1078" xr:uid="{27BB4810-3B99-48B9-B2E7-CB927DBD4FC2}"/>
    <cellStyle name="Note 2 6 2 4 2" xfId="2373" xr:uid="{216E2867-1B6B-4288-B8A1-669857398E9A}"/>
    <cellStyle name="Note 2 6 2 5" xfId="1369" xr:uid="{987B9B84-F612-47C6-89F3-35118901B505}"/>
    <cellStyle name="Note 2 6 2 5 2" xfId="2664" xr:uid="{C0335C89-6AC0-475D-99AE-8BDDC61A948D}"/>
    <cellStyle name="Note 2 6 2 6" xfId="1643" xr:uid="{C2DC8080-9331-47BD-A309-41B10056AF64}"/>
    <cellStyle name="Note 2 6 3" xfId="374" xr:uid="{00000000-0005-0000-0000-0000E1000000}"/>
    <cellStyle name="Note 2 6 3 2" xfId="861" xr:uid="{D2379384-E885-4DC9-BDEE-ACE41F76D616}"/>
    <cellStyle name="Note 2 6 3 2 2" xfId="2160" xr:uid="{69FF9404-F195-4CFA-9F89-C238B43EB812}"/>
    <cellStyle name="Note 2 6 3 3" xfId="1240" xr:uid="{D5842A0B-8CD3-4627-8C09-F517DAE7E5E4}"/>
    <cellStyle name="Note 2 6 3 3 2" xfId="2535" xr:uid="{CC4E6E66-86AA-44E2-B1AD-63F5D3DC3C35}"/>
    <cellStyle name="Note 2 6 3 4" xfId="1491" xr:uid="{EEFED939-F7B3-4F3B-86CE-367231BEF9F6}"/>
    <cellStyle name="Note 2 6 3 4 2" xfId="2786" xr:uid="{182965DA-465E-4882-9E70-47BE0020BD4F}"/>
    <cellStyle name="Note 2 6 3 5" xfId="1763" xr:uid="{F9248A2F-1447-4703-9BF3-25EA475BEAD6}"/>
    <cellStyle name="Note 2 6 4" xfId="567" xr:uid="{EA2677DA-8EAC-4D28-9357-C4F8DE1384A9}"/>
    <cellStyle name="Note 2 6 4 2" xfId="1941" xr:uid="{115A7FEA-0B6E-481D-BC22-09627BCDF6CA}"/>
    <cellStyle name="Note 2 6 5" xfId="991" xr:uid="{63302168-62FC-4926-A20A-6C04E23F5479}"/>
    <cellStyle name="Note 2 6 5 2" xfId="2286" xr:uid="{3930ECB4-2ADE-47AD-90E6-31E09F6C16B1}"/>
    <cellStyle name="Note 2 6 6" xfId="524" xr:uid="{DF1D023D-77D3-4AB0-9271-0728A1F492D0}"/>
    <cellStyle name="Note 2 6 6 2" xfId="1900" xr:uid="{7D4BEA0F-9F57-4DBF-890A-0DB01FB2F76F}"/>
    <cellStyle name="Note 2 7" xfId="80" xr:uid="{00000000-0005-0000-0000-0000E2000000}"/>
    <cellStyle name="Note 2 7 2" xfId="173" xr:uid="{00000000-0005-0000-0000-0000E3000000}"/>
    <cellStyle name="Note 2 7 2 2" xfId="375" xr:uid="{00000000-0005-0000-0000-0000E4000000}"/>
    <cellStyle name="Note 2 7 2 2 2" xfId="862" xr:uid="{90D21737-339B-442D-B910-069F58E163CF}"/>
    <cellStyle name="Note 2 7 2 2 2 2" xfId="2161" xr:uid="{6256C15F-80BD-451F-9732-9B64528C547F}"/>
    <cellStyle name="Note 2 7 2 2 3" xfId="1241" xr:uid="{CDF42485-190A-42E5-91A9-0A25E2D53C1D}"/>
    <cellStyle name="Note 2 7 2 2 3 2" xfId="2536" xr:uid="{DD01CDA7-9378-4212-9275-008699238C11}"/>
    <cellStyle name="Note 2 7 2 2 4" xfId="1492" xr:uid="{329305E7-C537-4365-9BC5-4735B612E05C}"/>
    <cellStyle name="Note 2 7 2 2 4 2" xfId="2787" xr:uid="{15D6FDAB-F0B9-495E-A670-A8A21A3900A6}"/>
    <cellStyle name="Note 2 7 2 2 5" xfId="1764" xr:uid="{A12F0220-069B-4BCF-A562-969017000D4F}"/>
    <cellStyle name="Note 2 7 2 3" xfId="661" xr:uid="{06E71C69-C3D0-4F8B-9A2E-9A6D55B4AE04}"/>
    <cellStyle name="Note 2 7 2 3 2" xfId="2027" xr:uid="{60AFE7E5-FC28-486F-A6FE-17721CF8DF58}"/>
    <cellStyle name="Note 2 7 2 4" xfId="1079" xr:uid="{118A2E1E-51AB-4BD9-91DD-F123602E4EF1}"/>
    <cellStyle name="Note 2 7 2 4 2" xfId="2374" xr:uid="{2EF59D1C-8695-45D2-9917-BEEFB2DDA7B3}"/>
    <cellStyle name="Note 2 7 2 5" xfId="1370" xr:uid="{9E88EF14-2ADE-4BBB-BC18-84771DF1CCDE}"/>
    <cellStyle name="Note 2 7 2 5 2" xfId="2665" xr:uid="{5B67860C-24FE-4BDD-AC47-75AF23D69DBC}"/>
    <cellStyle name="Note 2 7 2 6" xfId="1644" xr:uid="{32E31640-5B02-4DF4-9683-C38418A2C3C0}"/>
    <cellStyle name="Note 2 7 3" xfId="376" xr:uid="{00000000-0005-0000-0000-0000E5000000}"/>
    <cellStyle name="Note 2 7 3 2" xfId="863" xr:uid="{1AE45352-207D-4A44-8BED-3453E64DB661}"/>
    <cellStyle name="Note 2 7 3 2 2" xfId="2162" xr:uid="{29680E00-8159-43A7-A194-AF3BAF0C294B}"/>
    <cellStyle name="Note 2 7 3 3" xfId="1242" xr:uid="{0CFAEC70-19B9-4175-BA7A-10AEE0FEC47A}"/>
    <cellStyle name="Note 2 7 3 3 2" xfId="2537" xr:uid="{8ACC87B0-736C-4F14-A292-8789FA76B594}"/>
    <cellStyle name="Note 2 7 3 4" xfId="1493" xr:uid="{5DCA0BC4-0369-43FC-AEF1-0E09A391A43E}"/>
    <cellStyle name="Note 2 7 3 4 2" xfId="2788" xr:uid="{5E98B136-C904-44AD-A865-0ED1F2A84933}"/>
    <cellStyle name="Note 2 7 3 5" xfId="1765" xr:uid="{463CCA14-BC6E-465C-8DA5-544DBF8B473E}"/>
    <cellStyle name="Note 2 7 4" xfId="568" xr:uid="{7568BDCC-F6D0-488C-86E7-5BC02EDF7D03}"/>
    <cellStyle name="Note 2 7 4 2" xfId="1942" xr:uid="{E330111F-9F00-47F9-A68C-48A32556DDEC}"/>
    <cellStyle name="Note 2 7 5" xfId="992" xr:uid="{E643DF2E-71C5-4B55-87BD-7CC576EBD9B7}"/>
    <cellStyle name="Note 2 7 5 2" xfId="2287" xr:uid="{E9982233-0232-467B-959A-E0804324C85D}"/>
    <cellStyle name="Note 2 7 6" xfId="543" xr:uid="{C2651CE5-E647-4D2B-9674-12C13F16732F}"/>
    <cellStyle name="Note 2 7 6 2" xfId="1919" xr:uid="{B0761A9D-A1C4-4C4A-AE52-B28E9B630B00}"/>
    <cellStyle name="Note 2 8" xfId="81" xr:uid="{00000000-0005-0000-0000-0000E6000000}"/>
    <cellStyle name="Note 2 8 2" xfId="174" xr:uid="{00000000-0005-0000-0000-0000E7000000}"/>
    <cellStyle name="Note 2 8 2 2" xfId="377" xr:uid="{00000000-0005-0000-0000-0000E8000000}"/>
    <cellStyle name="Note 2 8 2 2 2" xfId="864" xr:uid="{8ED020F9-3720-4B18-A68F-97BC102F12F8}"/>
    <cellStyle name="Note 2 8 2 2 2 2" xfId="2163" xr:uid="{54C359C3-EBD1-4F70-9E7F-529D86F2239C}"/>
    <cellStyle name="Note 2 8 2 2 3" xfId="1243" xr:uid="{DA9FF160-FD94-4E62-B607-6220D2CA5EAD}"/>
    <cellStyle name="Note 2 8 2 2 3 2" xfId="2538" xr:uid="{EE9CB8FE-695D-4580-8649-60E1405AF0CE}"/>
    <cellStyle name="Note 2 8 2 2 4" xfId="1494" xr:uid="{F7A76B48-9756-434D-B5D7-0A03505B4430}"/>
    <cellStyle name="Note 2 8 2 2 4 2" xfId="2789" xr:uid="{279582B0-95BB-4C51-84BF-A48EFF1201DE}"/>
    <cellStyle name="Note 2 8 2 2 5" xfId="1766" xr:uid="{34D70CF8-CA1B-4284-BECB-12C3232B2EB6}"/>
    <cellStyle name="Note 2 8 2 3" xfId="662" xr:uid="{D26818C5-8894-4A1F-9EF3-3E2ECE691C58}"/>
    <cellStyle name="Note 2 8 2 3 2" xfId="2028" xr:uid="{25757570-7EF1-4784-9D7A-DF8469C1905A}"/>
    <cellStyle name="Note 2 8 2 4" xfId="1080" xr:uid="{D0649FCC-9E74-4389-A361-9B9BE4CE4D78}"/>
    <cellStyle name="Note 2 8 2 4 2" xfId="2375" xr:uid="{9F52E281-EC61-4757-A7D0-722946134F07}"/>
    <cellStyle name="Note 2 8 2 5" xfId="1371" xr:uid="{5CA12B15-B5AD-43AD-99C4-A9C42DD05229}"/>
    <cellStyle name="Note 2 8 2 5 2" xfId="2666" xr:uid="{9B37779F-7350-4B09-9BB6-060E0D3AA1C9}"/>
    <cellStyle name="Note 2 8 2 6" xfId="1645" xr:uid="{C399C471-808A-4396-8ADA-2878817DB4EC}"/>
    <cellStyle name="Note 2 8 3" xfId="378" xr:uid="{00000000-0005-0000-0000-0000E9000000}"/>
    <cellStyle name="Note 2 8 3 2" xfId="865" xr:uid="{195C58F4-ECD6-49D3-B2B9-48FF853D4A16}"/>
    <cellStyle name="Note 2 8 3 2 2" xfId="2164" xr:uid="{84291E13-CC98-46F0-AD5D-5A6DAF02C678}"/>
    <cellStyle name="Note 2 8 3 3" xfId="1244" xr:uid="{F46E3745-46C5-4A66-8563-05DBE5FEA161}"/>
    <cellStyle name="Note 2 8 3 3 2" xfId="2539" xr:uid="{E0FE8E32-DCAC-4940-8BAE-2FD3983E8443}"/>
    <cellStyle name="Note 2 8 3 4" xfId="1495" xr:uid="{511A0211-9E04-4476-A682-1CF2CE0C9B70}"/>
    <cellStyle name="Note 2 8 3 4 2" xfId="2790" xr:uid="{BF9EF36A-ED24-41CF-8F32-C73A227BBB18}"/>
    <cellStyle name="Note 2 8 3 5" xfId="1767" xr:uid="{D4FD3A03-9648-4697-8E44-FD1960F4FDCE}"/>
    <cellStyle name="Note 2 8 4" xfId="569" xr:uid="{1C28D27F-61ED-41DC-9C02-CDE9726EF4D5}"/>
    <cellStyle name="Note 2 8 4 2" xfId="1943" xr:uid="{5E8F1801-6C59-4256-8EE5-403201CCA406}"/>
    <cellStyle name="Note 2 8 5" xfId="993" xr:uid="{2612EA37-06C3-4659-81E6-C8DF43942B6B}"/>
    <cellStyle name="Note 2 8 5 2" xfId="2288" xr:uid="{465FBDB6-22A0-42AB-A3CB-9627C350C3AE}"/>
    <cellStyle name="Note 2 8 6" xfId="1158" xr:uid="{7B13B0EA-9E5A-4258-B8C1-1F46E46A64EB}"/>
    <cellStyle name="Note 2 8 6 2" xfId="2453" xr:uid="{4A66862B-ED5C-4D15-A79B-9B9FB26DAA11}"/>
    <cellStyle name="Note 2 9" xfId="146" xr:uid="{00000000-0005-0000-0000-0000EA000000}"/>
    <cellStyle name="Note 2 9 2" xfId="379" xr:uid="{00000000-0005-0000-0000-0000EB000000}"/>
    <cellStyle name="Note 2 9 2 2" xfId="866" xr:uid="{D33D48B8-4EC9-4C3E-B9C7-4B485CC23A69}"/>
    <cellStyle name="Note 2 9 2 2 2" xfId="2165" xr:uid="{43DC5DAD-018B-492D-921F-91BCE61E7AE8}"/>
    <cellStyle name="Note 2 9 2 3" xfId="1245" xr:uid="{9DAA86D5-069F-4FBC-875A-A43AF2B83AFD}"/>
    <cellStyle name="Note 2 9 2 3 2" xfId="2540" xr:uid="{318F95E4-E40D-4859-BBA6-F2367E8C688B}"/>
    <cellStyle name="Note 2 9 2 4" xfId="1496" xr:uid="{25A6390B-454A-48E8-ADD5-B1DF1FF32F4F}"/>
    <cellStyle name="Note 2 9 2 4 2" xfId="2791" xr:uid="{80C5C779-D296-4668-9F94-E76AA7473800}"/>
    <cellStyle name="Note 2 9 2 5" xfId="1768" xr:uid="{9EF3ECF3-6692-48E4-9C7C-2E6AC7D182BA}"/>
    <cellStyle name="Note 2 9 3" xfId="634" xr:uid="{B25EDEEF-3701-4AA9-AFD6-EE7F5D8A83FB}"/>
    <cellStyle name="Note 2 9 3 2" xfId="2002" xr:uid="{658A1B5D-43E5-4011-A0B6-1CDE3DCF4B0D}"/>
    <cellStyle name="Note 2 9 4" xfId="1054" xr:uid="{5C12C9AF-7A02-4FEB-90C7-3AF5D4856F29}"/>
    <cellStyle name="Note 2 9 4 2" xfId="2349" xr:uid="{2728ABA3-E7EA-480A-A964-D38340F6A10A}"/>
    <cellStyle name="Note 2 9 5" xfId="749" xr:uid="{908DC454-A0FB-490B-BB6F-1E4E71B4B214}"/>
    <cellStyle name="Note 2 9 5 2" xfId="2092" xr:uid="{62030861-2DB9-4E96-AB96-8B08B023FE33}"/>
    <cellStyle name="Note 2 9 6" xfId="1619" xr:uid="{0BCDE489-8FBA-4198-999A-EB458A4C92E4}"/>
    <cellStyle name="Note 3" xfId="46" xr:uid="{00000000-0005-0000-0000-0000EC000000}"/>
    <cellStyle name="Note 3 10" xfId="380" xr:uid="{00000000-0005-0000-0000-0000ED000000}"/>
    <cellStyle name="Note 3 10 2" xfId="867" xr:uid="{2B241C9A-1502-40F3-81F3-F0DDC5557EB7}"/>
    <cellStyle name="Note 3 10 2 2" xfId="2166" xr:uid="{51EEE813-66DC-4957-B3C6-2530A7C2849B}"/>
    <cellStyle name="Note 3 10 3" xfId="1246" xr:uid="{7DD5EB29-9A6C-4386-9A28-8A9FE8C58042}"/>
    <cellStyle name="Note 3 10 3 2" xfId="2541" xr:uid="{495ECA28-B398-426A-A123-3EE5691B70DE}"/>
    <cellStyle name="Note 3 10 4" xfId="1497" xr:uid="{5BECDD90-5177-45A4-8B62-A81AFE4D8A94}"/>
    <cellStyle name="Note 3 10 4 2" xfId="2792" xr:uid="{F9AEE327-38FA-4D8F-806E-BF0012C1E053}"/>
    <cellStyle name="Note 3 10 5" xfId="1769" xr:uid="{10AC8480-8558-4F90-934F-571D7644E051}"/>
    <cellStyle name="Note 3 11" xfId="538" xr:uid="{574763AC-C22C-43D8-828C-540809123086}"/>
    <cellStyle name="Note 3 11 2" xfId="1914" xr:uid="{21E3DE1B-9158-4C78-BE63-7275FC974050}"/>
    <cellStyle name="Note 3 12" xfId="516" xr:uid="{6BD70F47-EF58-4EB3-BF64-D2379595EFC1}"/>
    <cellStyle name="Note 3 12 2" xfId="1892" xr:uid="{1FE9821E-882E-44FC-B76A-762610602425}"/>
    <cellStyle name="Note 3 13" xfId="1139" xr:uid="{F3BDAAD5-BA0E-4F99-A217-DE8F8F3F722C}"/>
    <cellStyle name="Note 3 13 2" xfId="2434" xr:uid="{2EC77285-CCB0-4B44-9D6E-2F1CF7F33EEF}"/>
    <cellStyle name="Note 3 2" xfId="82" xr:uid="{00000000-0005-0000-0000-0000EE000000}"/>
    <cellStyle name="Note 3 2 2" xfId="175" xr:uid="{00000000-0005-0000-0000-0000EF000000}"/>
    <cellStyle name="Note 3 2 2 2" xfId="381" xr:uid="{00000000-0005-0000-0000-0000F0000000}"/>
    <cellStyle name="Note 3 2 2 2 2" xfId="868" xr:uid="{BF1B7B97-6238-4AD1-8CDA-ECE575A4E53C}"/>
    <cellStyle name="Note 3 2 2 2 2 2" xfId="2167" xr:uid="{BBA45CB0-5D94-4A09-B76A-9BF37F8573AA}"/>
    <cellStyle name="Note 3 2 2 2 3" xfId="1247" xr:uid="{37526FA3-B9AD-465D-94C9-6EB3094F9101}"/>
    <cellStyle name="Note 3 2 2 2 3 2" xfId="2542" xr:uid="{C75FEEEA-50ED-41CD-AA90-FD22981D9063}"/>
    <cellStyle name="Note 3 2 2 2 4" xfId="1498" xr:uid="{896DA919-5C84-4904-B1ED-EB4C5DBCC423}"/>
    <cellStyle name="Note 3 2 2 2 4 2" xfId="2793" xr:uid="{3DFA7AC0-60EA-44BE-8F83-93D5E6468D7D}"/>
    <cellStyle name="Note 3 2 2 2 5" xfId="1770" xr:uid="{5AFCEFF6-F63A-4846-A7F2-9B269310EF7F}"/>
    <cellStyle name="Note 3 2 2 3" xfId="663" xr:uid="{A6D20C9C-E6F1-44A1-BDD6-4E8619D2CCAD}"/>
    <cellStyle name="Note 3 2 2 3 2" xfId="2029" xr:uid="{79D64838-DFC2-45CD-8DB1-769A426E7FA9}"/>
    <cellStyle name="Note 3 2 2 4" xfId="1081" xr:uid="{E1B1FE9A-92E9-4C94-963E-345A2F869829}"/>
    <cellStyle name="Note 3 2 2 4 2" xfId="2376" xr:uid="{D20B4BA8-2574-42EB-9AE5-E47278965A71}"/>
    <cellStyle name="Note 3 2 2 5" xfId="1372" xr:uid="{DBD76206-F525-448B-9749-C79B8FF3F86F}"/>
    <cellStyle name="Note 3 2 2 5 2" xfId="2667" xr:uid="{25973B7B-0DD8-47D4-B8BC-4258C9AF5A6A}"/>
    <cellStyle name="Note 3 2 2 6" xfId="1646" xr:uid="{CE269397-0AE8-41FF-B732-53E115460635}"/>
    <cellStyle name="Note 3 2 3" xfId="382" xr:uid="{00000000-0005-0000-0000-0000F1000000}"/>
    <cellStyle name="Note 3 2 3 2" xfId="869" xr:uid="{DDCA5590-8181-49E3-A49A-067184416550}"/>
    <cellStyle name="Note 3 2 3 2 2" xfId="2168" xr:uid="{8F5660FA-F326-4525-9872-0E786E5E4D97}"/>
    <cellStyle name="Note 3 2 3 3" xfId="1248" xr:uid="{549CE429-82C9-4730-8B3D-CC84C2CFC81D}"/>
    <cellStyle name="Note 3 2 3 3 2" xfId="2543" xr:uid="{37D47EC9-6BEA-4187-B869-27808B1296F8}"/>
    <cellStyle name="Note 3 2 3 4" xfId="1499" xr:uid="{DA197740-B54B-4013-B210-01A1725781D8}"/>
    <cellStyle name="Note 3 2 3 4 2" xfId="2794" xr:uid="{22F5023A-7A1F-4456-93BA-6BCD988092E3}"/>
    <cellStyle name="Note 3 2 3 5" xfId="1771" xr:uid="{118AA225-9DCE-4958-9456-24B777306F53}"/>
    <cellStyle name="Note 3 2 4" xfId="570" xr:uid="{42FE9A9C-159E-4D3B-A5D7-B6154FA4D9F8}"/>
    <cellStyle name="Note 3 2 4 2" xfId="1944" xr:uid="{29FA0B91-01BE-4AF0-8A0A-FA036DB58997}"/>
    <cellStyle name="Note 3 2 5" xfId="994" xr:uid="{D44008BB-DFE4-475B-AAD1-FEBCC53A29A9}"/>
    <cellStyle name="Note 3 2 5 2" xfId="2289" xr:uid="{09C1798C-426C-4938-8F81-DD306E400CF7}"/>
    <cellStyle name="Note 3 2 6" xfId="525" xr:uid="{D778119F-970B-47E4-B9AB-D81D9500FDAF}"/>
    <cellStyle name="Note 3 2 6 2" xfId="1901" xr:uid="{4BE58779-C83D-46B4-94D7-B2E7CD2F4823}"/>
    <cellStyle name="Note 3 3" xfId="83" xr:uid="{00000000-0005-0000-0000-0000F2000000}"/>
    <cellStyle name="Note 3 3 2" xfId="176" xr:uid="{00000000-0005-0000-0000-0000F3000000}"/>
    <cellStyle name="Note 3 3 2 2" xfId="383" xr:uid="{00000000-0005-0000-0000-0000F4000000}"/>
    <cellStyle name="Note 3 3 2 2 2" xfId="870" xr:uid="{661BD8BF-01C9-4BDB-AC8F-35AFD5874D80}"/>
    <cellStyle name="Note 3 3 2 2 2 2" xfId="2169" xr:uid="{62376711-BE6C-42F5-922E-16200718B627}"/>
    <cellStyle name="Note 3 3 2 2 3" xfId="1249" xr:uid="{B141B8B0-2C90-41F3-B300-5E480DD59CEE}"/>
    <cellStyle name="Note 3 3 2 2 3 2" xfId="2544" xr:uid="{A8C0722F-57A3-4F0B-A45D-54C1C97E5225}"/>
    <cellStyle name="Note 3 3 2 2 4" xfId="1500" xr:uid="{F6CB258D-EF53-481B-B71C-319F8525CA0B}"/>
    <cellStyle name="Note 3 3 2 2 4 2" xfId="2795" xr:uid="{301DDE84-8418-4AC6-AD3D-428D2936282D}"/>
    <cellStyle name="Note 3 3 2 2 5" xfId="1772" xr:uid="{4A7A69F6-5C8E-439E-A487-2644AF715B12}"/>
    <cellStyle name="Note 3 3 2 3" xfId="664" xr:uid="{567747EA-AFDF-48B7-95B2-DD975C97D59B}"/>
    <cellStyle name="Note 3 3 2 3 2" xfId="2030" xr:uid="{0A5A5678-F973-48C5-8EA8-5B78903EF375}"/>
    <cellStyle name="Note 3 3 2 4" xfId="1082" xr:uid="{717CB2D5-3106-4873-97F4-6A9D9F3DC344}"/>
    <cellStyle name="Note 3 3 2 4 2" xfId="2377" xr:uid="{5E626C6A-88C9-4190-8284-6EA7DC2383AC}"/>
    <cellStyle name="Note 3 3 2 5" xfId="1373" xr:uid="{8334DD76-5AC0-4C2E-A462-6AF0C56C4C3C}"/>
    <cellStyle name="Note 3 3 2 5 2" xfId="2668" xr:uid="{06ABB648-7DB1-411E-9C33-879D8049CD71}"/>
    <cellStyle name="Note 3 3 2 6" xfId="1647" xr:uid="{D97DE36F-9B23-4F4D-A2EB-FF87CEF277CF}"/>
    <cellStyle name="Note 3 3 3" xfId="384" xr:uid="{00000000-0005-0000-0000-0000F5000000}"/>
    <cellStyle name="Note 3 3 3 2" xfId="871" xr:uid="{DD7FE36C-9EBB-4600-86C3-C081021D4ADE}"/>
    <cellStyle name="Note 3 3 3 2 2" xfId="2170" xr:uid="{6B4A61FF-8879-40B2-AA59-41D5608C7FF5}"/>
    <cellStyle name="Note 3 3 3 3" xfId="1250" xr:uid="{0DE948F8-7816-4D49-A1DA-6AB57BBFD685}"/>
    <cellStyle name="Note 3 3 3 3 2" xfId="2545" xr:uid="{36CB030F-FB60-4FB5-901B-60CFAEEA854E}"/>
    <cellStyle name="Note 3 3 3 4" xfId="1501" xr:uid="{0630CF57-128B-4DAF-AA6C-18338DA7AD1A}"/>
    <cellStyle name="Note 3 3 3 4 2" xfId="2796" xr:uid="{E9DD5221-BBD5-4048-B977-7F557388D975}"/>
    <cellStyle name="Note 3 3 3 5" xfId="1773" xr:uid="{528C1E24-084D-4323-A321-D832AF662B54}"/>
    <cellStyle name="Note 3 3 4" xfId="571" xr:uid="{02DBEFE3-0BB5-403E-93F8-9AD2A09511BD}"/>
    <cellStyle name="Note 3 3 4 2" xfId="1945" xr:uid="{555F8984-E35B-4569-839D-C70F7A6328D3}"/>
    <cellStyle name="Note 3 3 5" xfId="995" xr:uid="{27FAAEFA-2399-4F8E-8E76-25AE10AB370F}"/>
    <cellStyle name="Note 3 3 5 2" xfId="2290" xr:uid="{473A686D-145B-4618-82D2-CEC95092E350}"/>
    <cellStyle name="Note 3 3 6" xfId="527" xr:uid="{674478B4-BD26-49ED-9F65-9E9CBCEF488C}"/>
    <cellStyle name="Note 3 3 6 2" xfId="1903" xr:uid="{BBFF86FA-EAB5-403F-B2B1-1465F3A6ABB3}"/>
    <cellStyle name="Note 3 4" xfId="84" xr:uid="{00000000-0005-0000-0000-0000F6000000}"/>
    <cellStyle name="Note 3 4 2" xfId="177" xr:uid="{00000000-0005-0000-0000-0000F7000000}"/>
    <cellStyle name="Note 3 4 2 2" xfId="385" xr:uid="{00000000-0005-0000-0000-0000F8000000}"/>
    <cellStyle name="Note 3 4 2 2 2" xfId="872" xr:uid="{73670CF1-ED33-42FB-BA4A-1BA27366C57E}"/>
    <cellStyle name="Note 3 4 2 2 2 2" xfId="2171" xr:uid="{6B64EB90-987E-4077-9D9D-6F72511A1CCA}"/>
    <cellStyle name="Note 3 4 2 2 3" xfId="1251" xr:uid="{F8DCB92F-B6C3-4DA3-8F4B-DDA337A4A8C0}"/>
    <cellStyle name="Note 3 4 2 2 3 2" xfId="2546" xr:uid="{4A5A4996-E7CC-454F-A6DD-4013329A2BB6}"/>
    <cellStyle name="Note 3 4 2 2 4" xfId="1502" xr:uid="{6E19A2DE-68F3-4F38-90B9-B7990955E28F}"/>
    <cellStyle name="Note 3 4 2 2 4 2" xfId="2797" xr:uid="{3D1F02DC-32FD-4EC5-81D8-3FBF1AF7C3EE}"/>
    <cellStyle name="Note 3 4 2 2 5" xfId="1774" xr:uid="{F91D6EAE-F19C-415F-8EF3-9BCF4B958395}"/>
    <cellStyle name="Note 3 4 2 3" xfId="665" xr:uid="{CFC30457-504D-4A42-BCE3-FEE4ACF3DB3E}"/>
    <cellStyle name="Note 3 4 2 3 2" xfId="2031" xr:uid="{640579F1-E25E-4270-8710-41A5F096C9D5}"/>
    <cellStyle name="Note 3 4 2 4" xfId="1083" xr:uid="{F743FC6F-18DC-4F38-812D-BBA5E7732BFC}"/>
    <cellStyle name="Note 3 4 2 4 2" xfId="2378" xr:uid="{02897248-47E3-458C-8BC3-B763BBAD7824}"/>
    <cellStyle name="Note 3 4 2 5" xfId="1374" xr:uid="{AF467D0D-0928-46F7-8DE4-5EE19B0EAC50}"/>
    <cellStyle name="Note 3 4 2 5 2" xfId="2669" xr:uid="{EC929777-DED6-4222-9CDA-58E3DE64195D}"/>
    <cellStyle name="Note 3 4 2 6" xfId="1648" xr:uid="{C1B2C1FB-DF50-41FD-96E9-E454832BEB0C}"/>
    <cellStyle name="Note 3 4 3" xfId="386" xr:uid="{00000000-0005-0000-0000-0000F9000000}"/>
    <cellStyle name="Note 3 4 3 2" xfId="873" xr:uid="{99733B00-839B-4A7A-8EA8-44C0EA7E4D69}"/>
    <cellStyle name="Note 3 4 3 2 2" xfId="2172" xr:uid="{59EA709A-C7A3-4B94-A776-9DC09250C0B3}"/>
    <cellStyle name="Note 3 4 3 3" xfId="1252" xr:uid="{40B640E1-6A7B-42F1-9225-9F37E0C86CFB}"/>
    <cellStyle name="Note 3 4 3 3 2" xfId="2547" xr:uid="{DF54CA67-FB11-49F6-8FB5-294D41943570}"/>
    <cellStyle name="Note 3 4 3 4" xfId="1503" xr:uid="{872D18CB-3E40-4F5C-B50F-F4183306FD4E}"/>
    <cellStyle name="Note 3 4 3 4 2" xfId="2798" xr:uid="{6CF0912D-FCF0-45F9-9994-080A731F9457}"/>
    <cellStyle name="Note 3 4 3 5" xfId="1775" xr:uid="{CCD677D0-C15B-42E9-AD19-5AAEEB38C05C}"/>
    <cellStyle name="Note 3 4 4" xfId="572" xr:uid="{FCBDADA5-1089-42C7-91C6-2660D63B680A}"/>
    <cellStyle name="Note 3 4 4 2" xfId="1946" xr:uid="{DDD0F836-C26A-41F0-85E5-81532CBF6EE2}"/>
    <cellStyle name="Note 3 4 5" xfId="996" xr:uid="{C06128DA-E37A-4F1E-B95B-E43923A4F0A1}"/>
    <cellStyle name="Note 3 4 5 2" xfId="2291" xr:uid="{A5046273-D215-4464-BCB2-428E49FCF589}"/>
    <cellStyle name="Note 3 4 6" xfId="1210" xr:uid="{A00B219C-7B2A-4C69-95C9-84C35F624362}"/>
    <cellStyle name="Note 3 4 6 2" xfId="2505" xr:uid="{CDE7BF21-9C85-4117-BE7C-50B1CBCE91CA}"/>
    <cellStyle name="Note 3 5" xfId="85" xr:uid="{00000000-0005-0000-0000-0000FA000000}"/>
    <cellStyle name="Note 3 5 2" xfId="178" xr:uid="{00000000-0005-0000-0000-0000FB000000}"/>
    <cellStyle name="Note 3 5 2 2" xfId="387" xr:uid="{00000000-0005-0000-0000-0000FC000000}"/>
    <cellStyle name="Note 3 5 2 2 2" xfId="874" xr:uid="{4A77A693-CAED-4F7D-8D5F-72D53FD6F972}"/>
    <cellStyle name="Note 3 5 2 2 2 2" xfId="2173" xr:uid="{B9421C6B-A957-424A-95D1-FFB844F351F3}"/>
    <cellStyle name="Note 3 5 2 2 3" xfId="1253" xr:uid="{1F6E11DD-D91D-4A43-9065-0CB325E07FE9}"/>
    <cellStyle name="Note 3 5 2 2 3 2" xfId="2548" xr:uid="{127F49B4-13F3-4208-83FE-AC3472C89C40}"/>
    <cellStyle name="Note 3 5 2 2 4" xfId="1504" xr:uid="{3E5A38F4-0111-4F22-AB8C-4965B69CFA77}"/>
    <cellStyle name="Note 3 5 2 2 4 2" xfId="2799" xr:uid="{8D23C36E-8565-44DA-B0AE-471A04A8ECC2}"/>
    <cellStyle name="Note 3 5 2 2 5" xfId="1776" xr:uid="{9E6092A1-2AB1-4FB9-92C8-4E9A40BFFA7A}"/>
    <cellStyle name="Note 3 5 2 3" xfId="666" xr:uid="{C09C3DFE-DB9D-4ABE-A55B-716F20372B5D}"/>
    <cellStyle name="Note 3 5 2 3 2" xfId="2032" xr:uid="{6C48DD99-4787-46C5-8DB9-9FC8E65D751B}"/>
    <cellStyle name="Note 3 5 2 4" xfId="1084" xr:uid="{6FF8C5D7-558E-493E-AEF8-4B6D919BD9E7}"/>
    <cellStyle name="Note 3 5 2 4 2" xfId="2379" xr:uid="{3B494E12-CC1D-43F8-B7B8-B159D7B6D1C6}"/>
    <cellStyle name="Note 3 5 2 5" xfId="1375" xr:uid="{1998053E-5CDB-42CA-9022-52A171CCA71E}"/>
    <cellStyle name="Note 3 5 2 5 2" xfId="2670" xr:uid="{41BECF6D-DDF8-40C9-A653-9FDAA5A9562D}"/>
    <cellStyle name="Note 3 5 2 6" xfId="1649" xr:uid="{927F4CB1-9913-444F-9C52-43E04695EDFA}"/>
    <cellStyle name="Note 3 5 3" xfId="388" xr:uid="{00000000-0005-0000-0000-0000FD000000}"/>
    <cellStyle name="Note 3 5 3 2" xfId="875" xr:uid="{C5FCBA0F-893C-4D7E-8D1A-65E64EFE3DD3}"/>
    <cellStyle name="Note 3 5 3 2 2" xfId="2174" xr:uid="{EB1D1C18-87D8-469E-8B55-761CC2252F33}"/>
    <cellStyle name="Note 3 5 3 3" xfId="1254" xr:uid="{1170793F-E966-42CE-BAB7-97A57DC0F8DE}"/>
    <cellStyle name="Note 3 5 3 3 2" xfId="2549" xr:uid="{6708D49B-1999-4CCF-8F35-388F120DB544}"/>
    <cellStyle name="Note 3 5 3 4" xfId="1505" xr:uid="{1527135E-F943-4B43-86BA-1E5EF50B1DD6}"/>
    <cellStyle name="Note 3 5 3 4 2" xfId="2800" xr:uid="{1BA3B279-65BD-4C8A-8E6F-19FD929800BA}"/>
    <cellStyle name="Note 3 5 3 5" xfId="1777" xr:uid="{755203F0-C603-4C95-81D8-617E90018057}"/>
    <cellStyle name="Note 3 5 4" xfId="573" xr:uid="{439C102B-70A9-4DD9-BC0E-FED747DCA8C8}"/>
    <cellStyle name="Note 3 5 4 2" xfId="1947" xr:uid="{B72BC4A2-2115-4D76-9C0A-2F0681C46155}"/>
    <cellStyle name="Note 3 5 5" xfId="997" xr:uid="{2C70F08E-5F7E-4F52-978B-C593668E30E4}"/>
    <cellStyle name="Note 3 5 5 2" xfId="2292" xr:uid="{2B258467-ED8B-4F96-86FB-4F53AEAF76BE}"/>
    <cellStyle name="Note 3 5 6" xfId="1157" xr:uid="{3C7548AD-6E17-453C-B566-8EB55A637485}"/>
    <cellStyle name="Note 3 5 6 2" xfId="2452" xr:uid="{F05D31A5-F88F-43A3-9880-1583D43CCB0E}"/>
    <cellStyle name="Note 3 6" xfId="86" xr:uid="{00000000-0005-0000-0000-0000FE000000}"/>
    <cellStyle name="Note 3 6 2" xfId="179" xr:uid="{00000000-0005-0000-0000-0000FF000000}"/>
    <cellStyle name="Note 3 6 2 2" xfId="389" xr:uid="{00000000-0005-0000-0000-000000010000}"/>
    <cellStyle name="Note 3 6 2 2 2" xfId="876" xr:uid="{5E6FC9DC-A75F-49C0-8E43-81CDDAC15E80}"/>
    <cellStyle name="Note 3 6 2 2 2 2" xfId="2175" xr:uid="{6804791E-F01F-4E96-BC58-E08AF7D8E6D7}"/>
    <cellStyle name="Note 3 6 2 2 3" xfId="1255" xr:uid="{60850CC1-C68B-44A6-BEA5-B6EDFFC3FEB6}"/>
    <cellStyle name="Note 3 6 2 2 3 2" xfId="2550" xr:uid="{A5B2EDFF-6BDD-4989-9629-D669A62E47E4}"/>
    <cellStyle name="Note 3 6 2 2 4" xfId="1506" xr:uid="{E25188A0-7DBD-4967-AC02-4B06EA685E70}"/>
    <cellStyle name="Note 3 6 2 2 4 2" xfId="2801" xr:uid="{6F3B28BD-ABD0-40E7-B25D-598A9614CC03}"/>
    <cellStyle name="Note 3 6 2 2 5" xfId="1778" xr:uid="{207D11CD-C4B1-4E63-BB0B-35C28DF6BC19}"/>
    <cellStyle name="Note 3 6 2 3" xfId="667" xr:uid="{1BF8A486-CFA7-49E6-BACE-50ED85079F1B}"/>
    <cellStyle name="Note 3 6 2 3 2" xfId="2033" xr:uid="{21D88B02-D8C6-4211-8C23-3089FDA78CA2}"/>
    <cellStyle name="Note 3 6 2 4" xfId="1085" xr:uid="{53B5DC23-A685-4E51-B6A3-40BE751BD740}"/>
    <cellStyle name="Note 3 6 2 4 2" xfId="2380" xr:uid="{C8C37214-BB0A-4E66-9BC2-E35F9F229FA5}"/>
    <cellStyle name="Note 3 6 2 5" xfId="1376" xr:uid="{70F68AE5-4BFE-4FAC-B5A3-E062F5104A2E}"/>
    <cellStyle name="Note 3 6 2 5 2" xfId="2671" xr:uid="{06D38709-F1DA-4DA1-B288-97D1A6ABBF7A}"/>
    <cellStyle name="Note 3 6 2 6" xfId="1650" xr:uid="{A3D0081C-ADCA-4A24-90DC-2EC0F7396E8F}"/>
    <cellStyle name="Note 3 6 3" xfId="390" xr:uid="{00000000-0005-0000-0000-000001010000}"/>
    <cellStyle name="Note 3 6 3 2" xfId="877" xr:uid="{5C51EE8F-EF5F-4C01-9F7C-4DD9A13E1BFA}"/>
    <cellStyle name="Note 3 6 3 2 2" xfId="2176" xr:uid="{355A1175-290D-4157-8F7A-0BAD1A2213E9}"/>
    <cellStyle name="Note 3 6 3 3" xfId="1256" xr:uid="{F348F36E-73BC-4ABF-817D-52B4908B7142}"/>
    <cellStyle name="Note 3 6 3 3 2" xfId="2551" xr:uid="{9E41F8B6-7418-49D6-BF4C-1E7036F5FEC5}"/>
    <cellStyle name="Note 3 6 3 4" xfId="1507" xr:uid="{710DAB78-784B-488A-B394-0A2A66353959}"/>
    <cellStyle name="Note 3 6 3 4 2" xfId="2802" xr:uid="{3A7756D9-32C8-4EAA-8EE0-0069EE19FBCB}"/>
    <cellStyle name="Note 3 6 3 5" xfId="1779" xr:uid="{00B0809B-0C1B-40AB-8025-D336204E5445}"/>
    <cellStyle name="Note 3 6 4" xfId="574" xr:uid="{8043769A-EA58-422C-8CFC-D185E3522F0B}"/>
    <cellStyle name="Note 3 6 4 2" xfId="1948" xr:uid="{ED57DFF0-7674-445B-BDF7-140BC7F4B7D1}"/>
    <cellStyle name="Note 3 6 5" xfId="998" xr:uid="{3FB9E10E-B1CE-4A5A-A592-5E07908761CD}"/>
    <cellStyle name="Note 3 6 5 2" xfId="2293" xr:uid="{242CD9D3-B7A0-4E2E-910A-7D6AAC5B8257}"/>
    <cellStyle name="Note 3 6 6" xfId="1156" xr:uid="{F806EF4A-007C-4328-86E0-6C97DF76A821}"/>
    <cellStyle name="Note 3 6 6 2" xfId="2451" xr:uid="{C1BDCD70-C1AF-45AE-B7B3-44C7CF26CA79}"/>
    <cellStyle name="Note 3 7" xfId="87" xr:uid="{00000000-0005-0000-0000-000002010000}"/>
    <cellStyle name="Note 3 7 2" xfId="180" xr:uid="{00000000-0005-0000-0000-000003010000}"/>
    <cellStyle name="Note 3 7 2 2" xfId="391" xr:uid="{00000000-0005-0000-0000-000004010000}"/>
    <cellStyle name="Note 3 7 2 2 2" xfId="878" xr:uid="{362BE367-436E-464B-A7D2-ABA4D778B2E7}"/>
    <cellStyle name="Note 3 7 2 2 2 2" xfId="2177" xr:uid="{4FA63998-2A7B-4DF7-A296-BA559C6AEC7A}"/>
    <cellStyle name="Note 3 7 2 2 3" xfId="1257" xr:uid="{D55883A6-9E51-41A9-97C3-1A88C5E40706}"/>
    <cellStyle name="Note 3 7 2 2 3 2" xfId="2552" xr:uid="{78D297F0-991A-4BFD-B22A-FF59F6074314}"/>
    <cellStyle name="Note 3 7 2 2 4" xfId="1508" xr:uid="{F9C8114C-59B3-4F71-B4F6-187E3D5CD1D4}"/>
    <cellStyle name="Note 3 7 2 2 4 2" xfId="2803" xr:uid="{77CD5FB9-01EC-472D-9532-287CB70C6398}"/>
    <cellStyle name="Note 3 7 2 2 5" xfId="1780" xr:uid="{B6692F30-5079-46E9-B1D7-E9F775AD9126}"/>
    <cellStyle name="Note 3 7 2 3" xfId="668" xr:uid="{DC2F7561-2D41-476D-B06A-01C4CD757FF6}"/>
    <cellStyle name="Note 3 7 2 3 2" xfId="2034" xr:uid="{4CD6B836-699C-43F9-ADE9-70EBAEB664F4}"/>
    <cellStyle name="Note 3 7 2 4" xfId="1086" xr:uid="{50F8B737-1A9A-425D-890B-56CBF0848437}"/>
    <cellStyle name="Note 3 7 2 4 2" xfId="2381" xr:uid="{9057B3BC-4BB7-41A6-B319-82A8C6D275C4}"/>
    <cellStyle name="Note 3 7 2 5" xfId="1377" xr:uid="{435FABB8-DDF7-4B7D-98E1-DEE309E90B08}"/>
    <cellStyle name="Note 3 7 2 5 2" xfId="2672" xr:uid="{FBB0451A-389E-4EB7-B771-865E436A9258}"/>
    <cellStyle name="Note 3 7 2 6" xfId="1651" xr:uid="{98E29263-6891-4615-8D27-EB6149C9302A}"/>
    <cellStyle name="Note 3 7 3" xfId="392" xr:uid="{00000000-0005-0000-0000-000005010000}"/>
    <cellStyle name="Note 3 7 3 2" xfId="879" xr:uid="{699CA8CE-659C-4739-9F70-C4B35F4289A3}"/>
    <cellStyle name="Note 3 7 3 2 2" xfId="2178" xr:uid="{20DA1FB2-EC15-47ED-BBA3-7D58E6D9ED13}"/>
    <cellStyle name="Note 3 7 3 3" xfId="1258" xr:uid="{4CF41C72-0E02-4142-9F23-170D517C0327}"/>
    <cellStyle name="Note 3 7 3 3 2" xfId="2553" xr:uid="{1B82D113-A8C6-4859-B6D7-738AA702EB7E}"/>
    <cellStyle name="Note 3 7 3 4" xfId="1509" xr:uid="{24FAA38D-3015-470C-BEC2-F22A9275CF38}"/>
    <cellStyle name="Note 3 7 3 4 2" xfId="2804" xr:uid="{34EFD77A-F8C0-4A35-9291-48B36B9274C4}"/>
    <cellStyle name="Note 3 7 3 5" xfId="1781" xr:uid="{92ED0AB4-BEFB-445B-BCB8-0598AF313E9C}"/>
    <cellStyle name="Note 3 7 4" xfId="575" xr:uid="{0B5B99CF-33E3-4128-B0C3-002834B21189}"/>
    <cellStyle name="Note 3 7 4 2" xfId="1949" xr:uid="{5F3E5AE8-1628-478E-B568-67AB2B5FE4AF}"/>
    <cellStyle name="Note 3 7 5" xfId="999" xr:uid="{1F304933-9E66-40B5-AA4D-DDC7E014E744}"/>
    <cellStyle name="Note 3 7 5 2" xfId="2294" xr:uid="{B813434B-EFA0-42F6-86E8-CB1C54FB9A2C}"/>
    <cellStyle name="Note 3 7 6" xfId="1155" xr:uid="{AA54D9DF-D415-4555-ACEB-FC983A314DCD}"/>
    <cellStyle name="Note 3 7 6 2" xfId="2450" xr:uid="{AF46564E-6A19-4990-9549-FE70575F14E0}"/>
    <cellStyle name="Note 3 8" xfId="88" xr:uid="{00000000-0005-0000-0000-000006010000}"/>
    <cellStyle name="Note 3 8 2" xfId="181" xr:uid="{00000000-0005-0000-0000-000007010000}"/>
    <cellStyle name="Note 3 8 2 2" xfId="393" xr:uid="{00000000-0005-0000-0000-000008010000}"/>
    <cellStyle name="Note 3 8 2 2 2" xfId="880" xr:uid="{2247EE79-4E1A-4F92-A2CD-0A713AE19BB0}"/>
    <cellStyle name="Note 3 8 2 2 2 2" xfId="2179" xr:uid="{1D6C3609-D3C1-4247-84A3-1C36B1733518}"/>
    <cellStyle name="Note 3 8 2 2 3" xfId="1259" xr:uid="{4DC63A38-56D4-4ACD-9F83-9FED5D841D67}"/>
    <cellStyle name="Note 3 8 2 2 3 2" xfId="2554" xr:uid="{0AC462FD-A810-4950-80AB-449DF3228BB0}"/>
    <cellStyle name="Note 3 8 2 2 4" xfId="1510" xr:uid="{F502AABA-E33E-4B43-9A93-5D14B1672F6B}"/>
    <cellStyle name="Note 3 8 2 2 4 2" xfId="2805" xr:uid="{516C50A8-32C9-42BA-BE19-FC846F7B10AB}"/>
    <cellStyle name="Note 3 8 2 2 5" xfId="1782" xr:uid="{A75B6F54-57FE-4D59-B84E-8A6FBFBDFD0D}"/>
    <cellStyle name="Note 3 8 2 3" xfId="669" xr:uid="{E39248A2-36D7-4D26-AC33-4F717823E7F9}"/>
    <cellStyle name="Note 3 8 2 3 2" xfId="2035" xr:uid="{2C0F6A72-E662-401D-A721-329688E7FCF1}"/>
    <cellStyle name="Note 3 8 2 4" xfId="1087" xr:uid="{8E290318-A204-4468-8998-9C60FFD72E1C}"/>
    <cellStyle name="Note 3 8 2 4 2" xfId="2382" xr:uid="{5E76EF99-8770-4306-8EA8-045C1EB8072D}"/>
    <cellStyle name="Note 3 8 2 5" xfId="1378" xr:uid="{FF5369D9-2DA6-4C78-93D6-E5E719F1CC7C}"/>
    <cellStyle name="Note 3 8 2 5 2" xfId="2673" xr:uid="{4463AC2F-3AC4-437C-95E6-9470C1A153FE}"/>
    <cellStyle name="Note 3 8 2 6" xfId="1652" xr:uid="{CCD17EC8-5C5B-4712-BE6F-282290378928}"/>
    <cellStyle name="Note 3 8 3" xfId="394" xr:uid="{00000000-0005-0000-0000-000009010000}"/>
    <cellStyle name="Note 3 8 3 2" xfId="881" xr:uid="{D3529D18-ECCC-4D2D-AB23-228B21CE311A}"/>
    <cellStyle name="Note 3 8 3 2 2" xfId="2180" xr:uid="{A4848993-25A7-46DB-82B9-EBF5E49E0A0E}"/>
    <cellStyle name="Note 3 8 3 3" xfId="1260" xr:uid="{5D1C0BA3-106A-47B9-9AB8-C33C7F504857}"/>
    <cellStyle name="Note 3 8 3 3 2" xfId="2555" xr:uid="{08A3ED45-1573-4A9D-A26C-14D5F2E3660C}"/>
    <cellStyle name="Note 3 8 3 4" xfId="1511" xr:uid="{E3F4B4BE-5282-4473-99CE-11D0EEA6755D}"/>
    <cellStyle name="Note 3 8 3 4 2" xfId="2806" xr:uid="{EC92178F-4BBE-413D-A776-FC5559A2DA7E}"/>
    <cellStyle name="Note 3 8 3 5" xfId="1783" xr:uid="{42C20624-1329-418E-B060-116E177AFDCC}"/>
    <cellStyle name="Note 3 8 4" xfId="576" xr:uid="{2679B220-FB3C-4907-B4EA-CE0F2BC77B90}"/>
    <cellStyle name="Note 3 8 4 2" xfId="1950" xr:uid="{E6EECB6B-35EE-4FBB-9F47-E6C295929BB8}"/>
    <cellStyle name="Note 3 8 5" xfId="1000" xr:uid="{BC43217F-9324-49AA-9785-98A0C08B5F1A}"/>
    <cellStyle name="Note 3 8 5 2" xfId="2295" xr:uid="{6C376738-968E-4EB4-928E-42150D73B48C}"/>
    <cellStyle name="Note 3 8 6" xfId="1209" xr:uid="{4683B66D-FA79-411F-9AA6-898C8DCFA2EE}"/>
    <cellStyle name="Note 3 8 6 2" xfId="2504" xr:uid="{B945E2DF-2DB2-4FF3-B94E-02E2AD5BC399}"/>
    <cellStyle name="Note 3 9" xfId="147" xr:uid="{00000000-0005-0000-0000-00000A010000}"/>
    <cellStyle name="Note 3 9 2" xfId="395" xr:uid="{00000000-0005-0000-0000-00000B010000}"/>
    <cellStyle name="Note 3 9 2 2" xfId="882" xr:uid="{C21BF2D0-DF5E-4F45-A7C1-4AE80F4B10F6}"/>
    <cellStyle name="Note 3 9 2 2 2" xfId="2181" xr:uid="{04EED669-084F-4444-8495-4B91EE33A895}"/>
    <cellStyle name="Note 3 9 2 3" xfId="1261" xr:uid="{FD26DC1D-4E71-4447-B62C-2705F3ED76B1}"/>
    <cellStyle name="Note 3 9 2 3 2" xfId="2556" xr:uid="{E46F28F6-CE7F-4B64-9B38-EC2C246AA65E}"/>
    <cellStyle name="Note 3 9 2 4" xfId="1512" xr:uid="{6BA916AA-422E-42F6-86C0-6E3C031BD53C}"/>
    <cellStyle name="Note 3 9 2 4 2" xfId="2807" xr:uid="{FA1987BE-9E93-4EE1-841D-46F43E9B69C7}"/>
    <cellStyle name="Note 3 9 2 5" xfId="1784" xr:uid="{6BCD567D-3CA3-4E9B-A4DD-9824A2C08307}"/>
    <cellStyle name="Note 3 9 3" xfId="635" xr:uid="{822295A0-F0CD-457E-BAC3-B99035ADE40A}"/>
    <cellStyle name="Note 3 9 3 2" xfId="2003" xr:uid="{ED168528-6706-489F-90B7-A7833C502939}"/>
    <cellStyle name="Note 3 9 4" xfId="1055" xr:uid="{E8E59C26-385D-42C8-8DA3-14FF8945A8F1}"/>
    <cellStyle name="Note 3 9 4 2" xfId="2350" xr:uid="{9BA5D0D9-3C6F-4550-86D0-4EC4EA9F05D1}"/>
    <cellStyle name="Note 3 9 5" xfId="797" xr:uid="{D9828A75-2D6D-40B9-B02B-A8AFF1167075}"/>
    <cellStyle name="Note 3 9 5 2" xfId="2116" xr:uid="{5207ACCA-ABFA-4F65-971A-5C36678E3946}"/>
    <cellStyle name="Note 3 9 6" xfId="1620" xr:uid="{0EEADB8B-B477-44EA-9B56-94249ABE122F}"/>
    <cellStyle name="Note 4" xfId="47" xr:uid="{00000000-0005-0000-0000-00000C010000}"/>
    <cellStyle name="Note 4 10" xfId="396" xr:uid="{00000000-0005-0000-0000-00000D010000}"/>
    <cellStyle name="Note 4 10 2" xfId="883" xr:uid="{C5162791-3091-425B-BB38-230E4E9DD797}"/>
    <cellStyle name="Note 4 10 2 2" xfId="2182" xr:uid="{39673011-2E57-40C7-9322-39F400085BC4}"/>
    <cellStyle name="Note 4 10 3" xfId="1262" xr:uid="{D19D8087-C75A-498A-9C4D-3863D25D88C4}"/>
    <cellStyle name="Note 4 10 3 2" xfId="2557" xr:uid="{73D5C73C-9300-4D25-9CEE-5BAC25B6DA15}"/>
    <cellStyle name="Note 4 10 4" xfId="1513" xr:uid="{855777A2-4693-4915-9010-66E5B6C83C0A}"/>
    <cellStyle name="Note 4 10 4 2" xfId="2808" xr:uid="{E98C3111-B374-413E-92F9-0D5D459FD5E5}"/>
    <cellStyle name="Note 4 10 5" xfId="1785" xr:uid="{C046E913-0956-4420-ADA2-C9FB0F1E95FF}"/>
    <cellStyle name="Note 4 11" xfId="539" xr:uid="{1D60227C-0B33-457F-8C66-E08D573A7044}"/>
    <cellStyle name="Note 4 11 2" xfId="1915" xr:uid="{E817D1D4-6A99-4C4B-864A-3B43948DDCA3}"/>
    <cellStyle name="Note 4 12" xfId="515" xr:uid="{49412CA0-774C-4D6E-B0DD-24A5D6E41001}"/>
    <cellStyle name="Note 4 12 2" xfId="1891" xr:uid="{054F0F4F-24FB-4F02-9C73-67FB64AF3378}"/>
    <cellStyle name="Note 4 13" xfId="1163" xr:uid="{B26F105C-26EF-4C33-8B0E-8C39C57DD871}"/>
    <cellStyle name="Note 4 13 2" xfId="2458" xr:uid="{7307555D-DBA5-4772-9982-1F474A5A179F}"/>
    <cellStyle name="Note 4 2" xfId="89" xr:uid="{00000000-0005-0000-0000-00000E010000}"/>
    <cellStyle name="Note 4 2 2" xfId="182" xr:uid="{00000000-0005-0000-0000-00000F010000}"/>
    <cellStyle name="Note 4 2 2 2" xfId="397" xr:uid="{00000000-0005-0000-0000-000010010000}"/>
    <cellStyle name="Note 4 2 2 2 2" xfId="884" xr:uid="{8ADCAD31-1095-4743-A994-432B6624FB0C}"/>
    <cellStyle name="Note 4 2 2 2 2 2" xfId="2183" xr:uid="{8B3362C4-006E-4268-9815-C5E0EC2B35AF}"/>
    <cellStyle name="Note 4 2 2 2 3" xfId="1263" xr:uid="{9EF07FCB-3AF7-4D59-AB14-06545E55FDEA}"/>
    <cellStyle name="Note 4 2 2 2 3 2" xfId="2558" xr:uid="{307A37E6-E11E-4426-8D7E-9C3BDDF3CDEE}"/>
    <cellStyle name="Note 4 2 2 2 4" xfId="1514" xr:uid="{8820F0DA-15F7-4415-A750-1CB8B8C83717}"/>
    <cellStyle name="Note 4 2 2 2 4 2" xfId="2809" xr:uid="{76C8FD8B-3EEE-4F2B-A848-47E406EEE803}"/>
    <cellStyle name="Note 4 2 2 2 5" xfId="1786" xr:uid="{F05418EB-555B-41F8-AD05-B10771E14007}"/>
    <cellStyle name="Note 4 2 2 3" xfId="670" xr:uid="{A5E86F12-EE82-4ACE-947C-7D84881654AE}"/>
    <cellStyle name="Note 4 2 2 3 2" xfId="2036" xr:uid="{FEC4233C-AE7F-4F1B-9ACB-8E99A33B5B0C}"/>
    <cellStyle name="Note 4 2 2 4" xfId="1088" xr:uid="{B5949B00-CFA6-4FCF-BEEC-A3704950FF25}"/>
    <cellStyle name="Note 4 2 2 4 2" xfId="2383" xr:uid="{DC634B8A-DB33-4F58-AAA5-0F76D1DBCFB6}"/>
    <cellStyle name="Note 4 2 2 5" xfId="1379" xr:uid="{0A8E3DFC-F399-42C7-8F71-023EDCCB32D3}"/>
    <cellStyle name="Note 4 2 2 5 2" xfId="2674" xr:uid="{76F34C64-52C2-41D3-9020-20360060F078}"/>
    <cellStyle name="Note 4 2 2 6" xfId="1653" xr:uid="{6E971CF2-CDC6-45EF-BF96-B149B9B375FA}"/>
    <cellStyle name="Note 4 2 3" xfId="398" xr:uid="{00000000-0005-0000-0000-000011010000}"/>
    <cellStyle name="Note 4 2 3 2" xfId="885" xr:uid="{37C744EA-1BFD-4D06-B0B0-47D4EE5433A5}"/>
    <cellStyle name="Note 4 2 3 2 2" xfId="2184" xr:uid="{F004C962-2620-4BFA-9B16-EFF86655DC6E}"/>
    <cellStyle name="Note 4 2 3 3" xfId="1264" xr:uid="{220CB2DE-ABBF-4E6B-AD98-6CAF4805EEB1}"/>
    <cellStyle name="Note 4 2 3 3 2" xfId="2559" xr:uid="{A03B4040-05A3-4D9A-A84D-5294B7984BE6}"/>
    <cellStyle name="Note 4 2 3 4" xfId="1515" xr:uid="{D63BB8AA-3B8A-4F77-847B-423925BD5B57}"/>
    <cellStyle name="Note 4 2 3 4 2" xfId="2810" xr:uid="{B33C9CC1-9B29-4FF5-A89A-769816A0C06F}"/>
    <cellStyle name="Note 4 2 3 5" xfId="1787" xr:uid="{1C36080B-CE50-4421-9100-8D924E76427A}"/>
    <cellStyle name="Note 4 2 4" xfId="577" xr:uid="{D0FEA3F3-CBAD-441E-AC7E-6D25A016F2E7}"/>
    <cellStyle name="Note 4 2 4 2" xfId="1951" xr:uid="{64F8765D-F487-476D-AE83-2491B20A35CE}"/>
    <cellStyle name="Note 4 2 5" xfId="1001" xr:uid="{05922D45-3B36-499A-B87E-7D1E00549334}"/>
    <cellStyle name="Note 4 2 5 2" xfId="2296" xr:uid="{F251CCB6-E5BD-41D2-B0C9-BC5CC3BDAEDD}"/>
    <cellStyle name="Note 4 2 6" xfId="1154" xr:uid="{0ED669D7-6E52-49C7-916E-944801D777DE}"/>
    <cellStyle name="Note 4 2 6 2" xfId="2449" xr:uid="{F2B7E979-BBB2-4A05-BB20-28563FCC1DF8}"/>
    <cellStyle name="Note 4 3" xfId="90" xr:uid="{00000000-0005-0000-0000-000012010000}"/>
    <cellStyle name="Note 4 3 2" xfId="183" xr:uid="{00000000-0005-0000-0000-000013010000}"/>
    <cellStyle name="Note 4 3 2 2" xfId="399" xr:uid="{00000000-0005-0000-0000-000014010000}"/>
    <cellStyle name="Note 4 3 2 2 2" xfId="886" xr:uid="{DC918B82-850F-45D8-93E5-D925A8C38D3A}"/>
    <cellStyle name="Note 4 3 2 2 2 2" xfId="2185" xr:uid="{A181F8AB-041E-4784-A286-1FCD6A7A84C4}"/>
    <cellStyle name="Note 4 3 2 2 3" xfId="1265" xr:uid="{0B530756-4611-495F-893C-EC36E3DE4544}"/>
    <cellStyle name="Note 4 3 2 2 3 2" xfId="2560" xr:uid="{0C76A983-C726-41F1-AE73-69D045773CDD}"/>
    <cellStyle name="Note 4 3 2 2 4" xfId="1516" xr:uid="{6C4B8FEE-569C-48B4-804F-059E5880A85A}"/>
    <cellStyle name="Note 4 3 2 2 4 2" xfId="2811" xr:uid="{69784411-F759-4A79-89E9-EF319D87D45F}"/>
    <cellStyle name="Note 4 3 2 2 5" xfId="1788" xr:uid="{DB504C01-6171-4FF1-BAC2-2EE5AEE05B8F}"/>
    <cellStyle name="Note 4 3 2 3" xfId="671" xr:uid="{E6D41151-9769-49AE-9FB4-D712816F453B}"/>
    <cellStyle name="Note 4 3 2 3 2" xfId="2037" xr:uid="{145199DA-7FB2-435A-BD55-C717EA87F3C1}"/>
    <cellStyle name="Note 4 3 2 4" xfId="1089" xr:uid="{57F20EE6-DDFE-43A5-BC7C-8E0D06B6C7D0}"/>
    <cellStyle name="Note 4 3 2 4 2" xfId="2384" xr:uid="{15623505-FB97-4036-B2F2-80B1FE8191D7}"/>
    <cellStyle name="Note 4 3 2 5" xfId="1380" xr:uid="{92FAD47F-2582-4B82-B0F9-285B0E753E29}"/>
    <cellStyle name="Note 4 3 2 5 2" xfId="2675" xr:uid="{EC33DF68-DF6E-4240-90EC-56EEA105FB59}"/>
    <cellStyle name="Note 4 3 2 6" xfId="1654" xr:uid="{56C905B8-52B9-4ACC-BEFE-1C9210A2C29F}"/>
    <cellStyle name="Note 4 3 3" xfId="400" xr:uid="{00000000-0005-0000-0000-000015010000}"/>
    <cellStyle name="Note 4 3 3 2" xfId="887" xr:uid="{0C2E6ED7-82CB-48ED-BE83-359B11AB0F4B}"/>
    <cellStyle name="Note 4 3 3 2 2" xfId="2186" xr:uid="{4A4ECFD7-2119-4F37-82DD-B67A7573819D}"/>
    <cellStyle name="Note 4 3 3 3" xfId="1266" xr:uid="{4D8808F7-36FB-4216-9DD0-02056FCD2669}"/>
    <cellStyle name="Note 4 3 3 3 2" xfId="2561" xr:uid="{809DFE63-6623-45DA-A55B-A019D5106B06}"/>
    <cellStyle name="Note 4 3 3 4" xfId="1517" xr:uid="{3766483D-63D0-4743-BA8F-094AE708C378}"/>
    <cellStyle name="Note 4 3 3 4 2" xfId="2812" xr:uid="{4CFCD381-EA3F-4662-B929-18E03FD62A51}"/>
    <cellStyle name="Note 4 3 3 5" xfId="1789" xr:uid="{CE385595-8346-4CCF-99BA-DC45DFCE113D}"/>
    <cellStyle name="Note 4 3 4" xfId="578" xr:uid="{B983E61A-BB0F-485F-B610-C268ACE4BF10}"/>
    <cellStyle name="Note 4 3 4 2" xfId="1952" xr:uid="{B15B4E5B-EBCF-4403-9AB6-F61487D0E32B}"/>
    <cellStyle name="Note 4 3 5" xfId="1002" xr:uid="{C2DD7A74-20F3-46B4-A0FF-306E1C584CB6}"/>
    <cellStyle name="Note 4 3 5 2" xfId="2297" xr:uid="{DE6360EB-FB6D-4BFA-B7D6-CDFE4FBE654D}"/>
    <cellStyle name="Note 4 3 6" xfId="1208" xr:uid="{8E31C8FF-1BDF-4D5A-8B90-6C8093F479D5}"/>
    <cellStyle name="Note 4 3 6 2" xfId="2503" xr:uid="{8D31280B-D8B2-4CF1-ADAE-5CD5DC493B41}"/>
    <cellStyle name="Note 4 4" xfId="91" xr:uid="{00000000-0005-0000-0000-000016010000}"/>
    <cellStyle name="Note 4 4 2" xfId="184" xr:uid="{00000000-0005-0000-0000-000017010000}"/>
    <cellStyle name="Note 4 4 2 2" xfId="401" xr:uid="{00000000-0005-0000-0000-000018010000}"/>
    <cellStyle name="Note 4 4 2 2 2" xfId="888" xr:uid="{42470188-8DB7-41F4-AB28-95627A1C8A3F}"/>
    <cellStyle name="Note 4 4 2 2 2 2" xfId="2187" xr:uid="{49069545-2429-4E52-A0F6-85923B07D595}"/>
    <cellStyle name="Note 4 4 2 2 3" xfId="1267" xr:uid="{E05008C1-E080-42AE-8C58-24721AC9A2B8}"/>
    <cellStyle name="Note 4 4 2 2 3 2" xfId="2562" xr:uid="{D1D981E6-CC79-4D2F-995D-8026BE0DD55A}"/>
    <cellStyle name="Note 4 4 2 2 4" xfId="1518" xr:uid="{E0F18A2B-61BC-45C4-9998-EE2BAE10FFF9}"/>
    <cellStyle name="Note 4 4 2 2 4 2" xfId="2813" xr:uid="{C5882541-9684-4731-BDE5-D3E07B63C648}"/>
    <cellStyle name="Note 4 4 2 2 5" xfId="1790" xr:uid="{60ACBFA5-D41F-4875-8ECE-EABA1BC76452}"/>
    <cellStyle name="Note 4 4 2 3" xfId="672" xr:uid="{00CC8B2E-8950-4B76-8725-FC783CAA42F8}"/>
    <cellStyle name="Note 4 4 2 3 2" xfId="2038" xr:uid="{49CEA06E-6AA5-457B-B117-0E69B2D2AFC6}"/>
    <cellStyle name="Note 4 4 2 4" xfId="1090" xr:uid="{117FBF93-C8ED-4E88-8BF9-9ED80CE9D12F}"/>
    <cellStyle name="Note 4 4 2 4 2" xfId="2385" xr:uid="{C6D72552-4C9A-40EB-8ED1-A2511191A120}"/>
    <cellStyle name="Note 4 4 2 5" xfId="1381" xr:uid="{E6E7E58D-D0BE-4017-8ECD-AD342BF5FA0C}"/>
    <cellStyle name="Note 4 4 2 5 2" xfId="2676" xr:uid="{A4EAE02D-94D3-4133-BEDD-66A9123513D0}"/>
    <cellStyle name="Note 4 4 2 6" xfId="1655" xr:uid="{104CBCC8-A53A-4121-96CC-87CE6E8817B8}"/>
    <cellStyle name="Note 4 4 3" xfId="402" xr:uid="{00000000-0005-0000-0000-000019010000}"/>
    <cellStyle name="Note 4 4 3 2" xfId="889" xr:uid="{4A6DF95C-31EC-4A15-AD90-4CE15EF31293}"/>
    <cellStyle name="Note 4 4 3 2 2" xfId="2188" xr:uid="{D2EF2FB7-AD05-4A00-B02F-822E51A84102}"/>
    <cellStyle name="Note 4 4 3 3" xfId="1268" xr:uid="{D92F4799-079F-4625-AD1D-7C1F6EB8B9E2}"/>
    <cellStyle name="Note 4 4 3 3 2" xfId="2563" xr:uid="{42A84A4C-C958-4F18-8574-A91021B54160}"/>
    <cellStyle name="Note 4 4 3 4" xfId="1519" xr:uid="{76D3E6FC-2A2C-4E5C-BCE6-38EE4202405C}"/>
    <cellStyle name="Note 4 4 3 4 2" xfId="2814" xr:uid="{74CE5DBB-A080-4D18-BA08-BC563B0AFC34}"/>
    <cellStyle name="Note 4 4 3 5" xfId="1791" xr:uid="{07B68DCD-23B1-48ED-879B-103B39F7AB1A}"/>
    <cellStyle name="Note 4 4 4" xfId="579" xr:uid="{79A128D2-AA01-44BF-B663-4144D3325DD6}"/>
    <cellStyle name="Note 4 4 4 2" xfId="1953" xr:uid="{F73F9040-2A3D-4124-B19D-BB50E1DBCC13}"/>
    <cellStyle name="Note 4 4 5" xfId="1003" xr:uid="{BD565B64-C9D8-4C9A-ABD1-1B1D5FD457DD}"/>
    <cellStyle name="Note 4 4 5 2" xfId="2298" xr:uid="{9A8C3428-3DAF-49CB-BA11-36051F74E074}"/>
    <cellStyle name="Note 4 4 6" xfId="1153" xr:uid="{4872065F-D285-4641-948C-BF285F4E59E2}"/>
    <cellStyle name="Note 4 4 6 2" xfId="2448" xr:uid="{94AB76C4-00CE-4F23-A0BC-8818ABF1EE36}"/>
    <cellStyle name="Note 4 5" xfId="92" xr:uid="{00000000-0005-0000-0000-00001A010000}"/>
    <cellStyle name="Note 4 5 2" xfId="185" xr:uid="{00000000-0005-0000-0000-00001B010000}"/>
    <cellStyle name="Note 4 5 2 2" xfId="403" xr:uid="{00000000-0005-0000-0000-00001C010000}"/>
    <cellStyle name="Note 4 5 2 2 2" xfId="890" xr:uid="{B29C618B-24E2-43B8-9F79-BCB5C5DDC117}"/>
    <cellStyle name="Note 4 5 2 2 2 2" xfId="2189" xr:uid="{80050E8C-C032-466A-B410-71186116503A}"/>
    <cellStyle name="Note 4 5 2 2 3" xfId="1269" xr:uid="{E8A66740-584C-4F03-AA1D-868E2892C794}"/>
    <cellStyle name="Note 4 5 2 2 3 2" xfId="2564" xr:uid="{21F26830-85F2-48B8-8790-F91FDEBE4349}"/>
    <cellStyle name="Note 4 5 2 2 4" xfId="1520" xr:uid="{7F9DE8CE-ED61-428A-850A-44FE8FBBE87D}"/>
    <cellStyle name="Note 4 5 2 2 4 2" xfId="2815" xr:uid="{D382A1C3-308A-407D-BA19-B50D73F68F92}"/>
    <cellStyle name="Note 4 5 2 2 5" xfId="1792" xr:uid="{AF1AB774-E11E-4B8B-B57C-4D58465C24BE}"/>
    <cellStyle name="Note 4 5 2 3" xfId="673" xr:uid="{052BC0CB-7FCF-4AF2-A3E6-160DFD789AC5}"/>
    <cellStyle name="Note 4 5 2 3 2" xfId="2039" xr:uid="{EDEC0F66-13B4-45B6-A7C7-AC0AB32275E1}"/>
    <cellStyle name="Note 4 5 2 4" xfId="1091" xr:uid="{129AA7ED-8E89-49D6-97CD-76F2C31AF6B1}"/>
    <cellStyle name="Note 4 5 2 4 2" xfId="2386" xr:uid="{26C91976-8C4C-44C7-8521-05C8524281D8}"/>
    <cellStyle name="Note 4 5 2 5" xfId="1382" xr:uid="{4529DB95-FA88-47F6-80C7-785AB60B4B45}"/>
    <cellStyle name="Note 4 5 2 5 2" xfId="2677" xr:uid="{9A14AD5E-4819-4A88-B354-75172FFBFFFA}"/>
    <cellStyle name="Note 4 5 2 6" xfId="1656" xr:uid="{6C053DA3-F22C-48CC-9E94-B8A4EF64A9EF}"/>
    <cellStyle name="Note 4 5 3" xfId="404" xr:uid="{00000000-0005-0000-0000-00001D010000}"/>
    <cellStyle name="Note 4 5 3 2" xfId="891" xr:uid="{2E578D32-2100-4232-9401-4D4E6D16357F}"/>
    <cellStyle name="Note 4 5 3 2 2" xfId="2190" xr:uid="{80A99E56-1A03-43FB-AB86-5B13EEEAA7FB}"/>
    <cellStyle name="Note 4 5 3 3" xfId="1270" xr:uid="{90199CE3-B356-41C6-BFD6-95BE1875C17B}"/>
    <cellStyle name="Note 4 5 3 3 2" xfId="2565" xr:uid="{A875BF3E-0241-4907-A4EE-64C186EEC123}"/>
    <cellStyle name="Note 4 5 3 4" xfId="1521" xr:uid="{F6A75ACC-97A3-4934-B74C-05818EA91666}"/>
    <cellStyle name="Note 4 5 3 4 2" xfId="2816" xr:uid="{C242E038-7218-4819-946D-6C0423E81B78}"/>
    <cellStyle name="Note 4 5 3 5" xfId="1793" xr:uid="{9A4C0871-87D4-4E8E-9A2C-02A0081AE39E}"/>
    <cellStyle name="Note 4 5 4" xfId="580" xr:uid="{66D81F89-9694-4184-927D-26B3F2598926}"/>
    <cellStyle name="Note 4 5 4 2" xfId="1954" xr:uid="{909D392A-EFAB-432F-8639-2B702EBB3926}"/>
    <cellStyle name="Note 4 5 5" xfId="1004" xr:uid="{80033489-0126-449A-8B95-B07AC2BEFC2D}"/>
    <cellStyle name="Note 4 5 5 2" xfId="2299" xr:uid="{16665DCD-759A-4D3D-8FD7-23311BB6940F}"/>
    <cellStyle name="Note 4 5 6" xfId="977" xr:uid="{ED2F6B3F-3951-4098-A116-3B76E6CFCB6E}"/>
    <cellStyle name="Note 4 5 6 2" xfId="2272" xr:uid="{9F4CD68A-2400-41D8-9E50-8D2EF25C8DB7}"/>
    <cellStyle name="Note 4 6" xfId="93" xr:uid="{00000000-0005-0000-0000-00001E010000}"/>
    <cellStyle name="Note 4 6 2" xfId="186" xr:uid="{00000000-0005-0000-0000-00001F010000}"/>
    <cellStyle name="Note 4 6 2 2" xfId="405" xr:uid="{00000000-0005-0000-0000-000020010000}"/>
    <cellStyle name="Note 4 6 2 2 2" xfId="892" xr:uid="{B2984B9F-DF7F-4A4E-9CC6-0455CFBCF273}"/>
    <cellStyle name="Note 4 6 2 2 2 2" xfId="2191" xr:uid="{1A4C01AB-9F8E-4231-AF05-E70A652CE4B3}"/>
    <cellStyle name="Note 4 6 2 2 3" xfId="1271" xr:uid="{76DF57EA-635E-47AE-8301-4B55BB8CECD9}"/>
    <cellStyle name="Note 4 6 2 2 3 2" xfId="2566" xr:uid="{BEB48B4D-F4F3-4BD1-9D40-9A89E5C8E7C6}"/>
    <cellStyle name="Note 4 6 2 2 4" xfId="1522" xr:uid="{8DEAF801-2E78-4020-AA3D-C2A5EF3D80B1}"/>
    <cellStyle name="Note 4 6 2 2 4 2" xfId="2817" xr:uid="{C4577490-5560-4A31-9D1F-C6A6C958E8D2}"/>
    <cellStyle name="Note 4 6 2 2 5" xfId="1794" xr:uid="{27012F93-B6AC-46DD-BB09-36D258DBF192}"/>
    <cellStyle name="Note 4 6 2 3" xfId="674" xr:uid="{60B71771-3FAC-4AED-BD40-2BFBEEACB21C}"/>
    <cellStyle name="Note 4 6 2 3 2" xfId="2040" xr:uid="{BCC7B262-3391-46F6-B9E4-D58EC25C143B}"/>
    <cellStyle name="Note 4 6 2 4" xfId="1092" xr:uid="{DE7C5B15-2016-49EF-B46C-CD3B37B9A4A9}"/>
    <cellStyle name="Note 4 6 2 4 2" xfId="2387" xr:uid="{F904F832-7969-4500-B90F-F6945D37978C}"/>
    <cellStyle name="Note 4 6 2 5" xfId="1383" xr:uid="{EC3F60A8-CED7-46A2-9361-E7BCF24B5A2D}"/>
    <cellStyle name="Note 4 6 2 5 2" xfId="2678" xr:uid="{F775B5F3-B3DC-4D9B-8B0E-9F6526896413}"/>
    <cellStyle name="Note 4 6 2 6" xfId="1657" xr:uid="{B5005E03-AE45-46B8-A12A-8AC8AEAA8FAF}"/>
    <cellStyle name="Note 4 6 3" xfId="406" xr:uid="{00000000-0005-0000-0000-000021010000}"/>
    <cellStyle name="Note 4 6 3 2" xfId="893" xr:uid="{AE5D530E-3FB1-4CD9-8535-7868E31E79B1}"/>
    <cellStyle name="Note 4 6 3 2 2" xfId="2192" xr:uid="{C931ABCE-B37A-4847-AC26-CBF7AE4A7D71}"/>
    <cellStyle name="Note 4 6 3 3" xfId="1272" xr:uid="{B35D41E3-456D-4246-A41C-3579DFEBD7B5}"/>
    <cellStyle name="Note 4 6 3 3 2" xfId="2567" xr:uid="{104B361D-5091-45E0-B0F9-B26EE3C6E897}"/>
    <cellStyle name="Note 4 6 3 4" xfId="1523" xr:uid="{BE1913E3-0145-45A4-9C84-7C2A09564854}"/>
    <cellStyle name="Note 4 6 3 4 2" xfId="2818" xr:uid="{BAF972B3-A0A9-4C57-A919-F4B820F166BA}"/>
    <cellStyle name="Note 4 6 3 5" xfId="1795" xr:uid="{9AC625FF-CC04-4015-AA69-55FD5421AA06}"/>
    <cellStyle name="Note 4 6 4" xfId="581" xr:uid="{91C9EC0E-D394-4FDD-8B6F-DEE6CD5E46A7}"/>
    <cellStyle name="Note 4 6 4 2" xfId="1955" xr:uid="{2A4B6651-2CEC-46FB-821C-404B95EF6955}"/>
    <cellStyle name="Note 4 6 5" xfId="1005" xr:uid="{072C8408-D2E9-4071-A830-94A795B64BD0}"/>
    <cellStyle name="Note 4 6 5 2" xfId="2300" xr:uid="{9694331B-DC5D-473F-B013-FA73921DB81C}"/>
    <cellStyle name="Note 4 6 6" xfId="503" xr:uid="{F5D4252B-49AA-4458-8B1E-291C736FF7A9}"/>
    <cellStyle name="Note 4 6 6 2" xfId="1881" xr:uid="{17BC5011-0233-47B6-A890-0AA15E7E0CEB}"/>
    <cellStyle name="Note 4 7" xfId="94" xr:uid="{00000000-0005-0000-0000-000022010000}"/>
    <cellStyle name="Note 4 7 2" xfId="187" xr:uid="{00000000-0005-0000-0000-000023010000}"/>
    <cellStyle name="Note 4 7 2 2" xfId="407" xr:uid="{00000000-0005-0000-0000-000024010000}"/>
    <cellStyle name="Note 4 7 2 2 2" xfId="894" xr:uid="{27233118-A998-4B4D-B685-FD82D9BD8E1E}"/>
    <cellStyle name="Note 4 7 2 2 2 2" xfId="2193" xr:uid="{EDE6F336-AA1F-4385-B1DC-3FA1AAE42B20}"/>
    <cellStyle name="Note 4 7 2 2 3" xfId="1273" xr:uid="{28798589-DABE-4EF5-9FD8-EED36601270B}"/>
    <cellStyle name="Note 4 7 2 2 3 2" xfId="2568" xr:uid="{4EB80288-CA0B-4AA5-9F5A-CA82942C0A93}"/>
    <cellStyle name="Note 4 7 2 2 4" xfId="1524" xr:uid="{A2C4A17C-FB40-4E20-BDF8-3CA7574EF65E}"/>
    <cellStyle name="Note 4 7 2 2 4 2" xfId="2819" xr:uid="{56BB18E0-7ED6-42E8-9ED0-2E85780344F6}"/>
    <cellStyle name="Note 4 7 2 2 5" xfId="1796" xr:uid="{1CD3C3BA-D3E2-4BC1-8291-DAC4F89EB49E}"/>
    <cellStyle name="Note 4 7 2 3" xfId="675" xr:uid="{47B9E903-1B5B-406F-A836-5C040454BC64}"/>
    <cellStyle name="Note 4 7 2 3 2" xfId="2041" xr:uid="{0C2DD5C5-0EAB-443E-9912-77EC7EA8C4FA}"/>
    <cellStyle name="Note 4 7 2 4" xfId="1093" xr:uid="{BA5E7DC6-ED6E-48D4-9EAF-6843F89E4BD3}"/>
    <cellStyle name="Note 4 7 2 4 2" xfId="2388" xr:uid="{7526F7F4-D04F-4402-9254-54796D07FC5A}"/>
    <cellStyle name="Note 4 7 2 5" xfId="1384" xr:uid="{3631C0FB-815A-45A9-BA33-5CACAD8ADFF5}"/>
    <cellStyle name="Note 4 7 2 5 2" xfId="2679" xr:uid="{C89BFE16-8ED3-46F8-8D2E-E489D75C032F}"/>
    <cellStyle name="Note 4 7 2 6" xfId="1658" xr:uid="{01FBA7D0-8719-44A5-9780-8C03432550AE}"/>
    <cellStyle name="Note 4 7 3" xfId="408" xr:uid="{00000000-0005-0000-0000-000025010000}"/>
    <cellStyle name="Note 4 7 3 2" xfId="895" xr:uid="{D6594F55-39EE-4DC7-8DAB-E957D7C680C4}"/>
    <cellStyle name="Note 4 7 3 2 2" xfId="2194" xr:uid="{835E524A-24C1-4501-9EB2-6DF888ACA4F2}"/>
    <cellStyle name="Note 4 7 3 3" xfId="1274" xr:uid="{C696AE4C-30EE-4AF6-AC1F-C02CF5CB339C}"/>
    <cellStyle name="Note 4 7 3 3 2" xfId="2569" xr:uid="{5CC4A133-1CE2-4FA9-B952-A02A709E7A43}"/>
    <cellStyle name="Note 4 7 3 4" xfId="1525" xr:uid="{767C971A-71E4-422A-8FA0-FBC9AA307A43}"/>
    <cellStyle name="Note 4 7 3 4 2" xfId="2820" xr:uid="{5EDBEC98-A4F6-4B14-8296-4D1FF9066DDC}"/>
    <cellStyle name="Note 4 7 3 5" xfId="1797" xr:uid="{56ABE5F7-459A-45C6-BE6B-2337159CEDF7}"/>
    <cellStyle name="Note 4 7 4" xfId="582" xr:uid="{8A5B42D6-DF2A-44AB-98E8-284A0215089A}"/>
    <cellStyle name="Note 4 7 4 2" xfId="1956" xr:uid="{D0B2240F-40F5-48A4-A2A9-5425FD10B621}"/>
    <cellStyle name="Note 4 7 5" xfId="1006" xr:uid="{C0F65853-0A05-4938-8F86-43A6A6BEF8D0}"/>
    <cellStyle name="Note 4 7 5 2" xfId="2301" xr:uid="{4D02195D-2BA7-4003-89E8-25F4824A65DC}"/>
    <cellStyle name="Note 4 7 6" xfId="765" xr:uid="{A7C0887A-6C82-4E0D-9EE6-3545E647B573}"/>
    <cellStyle name="Note 4 7 6 2" xfId="2094" xr:uid="{7097AAE8-ED8C-46AF-B921-AE7F6F9CE882}"/>
    <cellStyle name="Note 4 8" xfId="95" xr:uid="{00000000-0005-0000-0000-000026010000}"/>
    <cellStyle name="Note 4 8 2" xfId="188" xr:uid="{00000000-0005-0000-0000-000027010000}"/>
    <cellStyle name="Note 4 8 2 2" xfId="409" xr:uid="{00000000-0005-0000-0000-000028010000}"/>
    <cellStyle name="Note 4 8 2 2 2" xfId="896" xr:uid="{73CE35AF-329E-4ECA-B6B5-06D2B91B421B}"/>
    <cellStyle name="Note 4 8 2 2 2 2" xfId="2195" xr:uid="{C4249340-8915-497C-BA3A-73A398213900}"/>
    <cellStyle name="Note 4 8 2 2 3" xfId="1275" xr:uid="{8EABD0DB-EAA5-4201-9E5D-DB08051D26C1}"/>
    <cellStyle name="Note 4 8 2 2 3 2" xfId="2570" xr:uid="{D9E60873-091F-4639-9D02-6573013840CC}"/>
    <cellStyle name="Note 4 8 2 2 4" xfId="1526" xr:uid="{4C061928-0A9B-4A58-83C4-65A4C963545E}"/>
    <cellStyle name="Note 4 8 2 2 4 2" xfId="2821" xr:uid="{CD6C0E3E-65A7-4009-BE80-13F81B2C40E1}"/>
    <cellStyle name="Note 4 8 2 2 5" xfId="1798" xr:uid="{F9EB76BF-5EEC-4244-AD86-E2F8A735E7D2}"/>
    <cellStyle name="Note 4 8 2 3" xfId="676" xr:uid="{0128E9B8-D41B-4298-B294-C7A2FDFD6226}"/>
    <cellStyle name="Note 4 8 2 3 2" xfId="2042" xr:uid="{5650C9DC-F533-42EF-BCFF-D09DC9F1CBFB}"/>
    <cellStyle name="Note 4 8 2 4" xfId="1094" xr:uid="{7F23FD44-D8F2-4549-BC96-7ED15C3CE812}"/>
    <cellStyle name="Note 4 8 2 4 2" xfId="2389" xr:uid="{3452C206-45B2-44FE-8C7E-10BDEB430800}"/>
    <cellStyle name="Note 4 8 2 5" xfId="1385" xr:uid="{7773D29D-B903-469E-B412-29349217BF24}"/>
    <cellStyle name="Note 4 8 2 5 2" xfId="2680" xr:uid="{634FF47C-FBEE-46C2-B14D-F6917DEDCDC8}"/>
    <cellStyle name="Note 4 8 2 6" xfId="1659" xr:uid="{2C069449-1709-424E-9F83-3C744CD3260E}"/>
    <cellStyle name="Note 4 8 3" xfId="410" xr:uid="{00000000-0005-0000-0000-000029010000}"/>
    <cellStyle name="Note 4 8 3 2" xfId="897" xr:uid="{6740A08F-84C4-496C-9381-D2716EC66713}"/>
    <cellStyle name="Note 4 8 3 2 2" xfId="2196" xr:uid="{FFF41F2F-2252-416B-A49C-FEB9D2FBF045}"/>
    <cellStyle name="Note 4 8 3 3" xfId="1276" xr:uid="{267A4BE8-2A35-4045-9730-4842E8F90E89}"/>
    <cellStyle name="Note 4 8 3 3 2" xfId="2571" xr:uid="{611B100E-9D47-42E0-A89A-1C331A79E0BD}"/>
    <cellStyle name="Note 4 8 3 4" xfId="1527" xr:uid="{44B39EE0-BC3A-4BF0-8754-948B3F58B943}"/>
    <cellStyle name="Note 4 8 3 4 2" xfId="2822" xr:uid="{38BD0A49-0939-4F58-8D76-692F54B004C3}"/>
    <cellStyle name="Note 4 8 3 5" xfId="1799" xr:uid="{38166368-0B43-47DF-9357-B4978AF7207F}"/>
    <cellStyle name="Note 4 8 4" xfId="583" xr:uid="{5A5C888F-63ED-4C32-9B65-692C334F006E}"/>
    <cellStyle name="Note 4 8 4 2" xfId="1957" xr:uid="{7CA691E4-04E5-4BDA-925F-015E0676EE96}"/>
    <cellStyle name="Note 4 8 5" xfId="1007" xr:uid="{B62207AC-DA39-4473-A252-C36C657B24CF}"/>
    <cellStyle name="Note 4 8 5 2" xfId="2302" xr:uid="{B5426D0F-945F-4136-B480-57F51A658730}"/>
    <cellStyle name="Note 4 8 6" xfId="1207" xr:uid="{F41696E9-13C4-4E6D-B0FA-B894C4A49CAD}"/>
    <cellStyle name="Note 4 8 6 2" xfId="2502" xr:uid="{320F657A-4817-4873-AE57-199BB2064D6A}"/>
    <cellStyle name="Note 4 9" xfId="148" xr:uid="{00000000-0005-0000-0000-00002A010000}"/>
    <cellStyle name="Note 4 9 2" xfId="411" xr:uid="{00000000-0005-0000-0000-00002B010000}"/>
    <cellStyle name="Note 4 9 2 2" xfId="898" xr:uid="{CF6CDF6A-2294-4369-850A-37DF6C595F26}"/>
    <cellStyle name="Note 4 9 2 2 2" xfId="2197" xr:uid="{9C1D8EEC-8A34-488D-AC88-9C8300D25EC2}"/>
    <cellStyle name="Note 4 9 2 3" xfId="1277" xr:uid="{6C431740-0AFF-439A-9DE0-7AAA39130975}"/>
    <cellStyle name="Note 4 9 2 3 2" xfId="2572" xr:uid="{D7B03A81-8246-4ACD-8C0B-FF612BC346F2}"/>
    <cellStyle name="Note 4 9 2 4" xfId="1528" xr:uid="{9AAD2BFC-0D08-4BB7-8AE8-F62A452B8F59}"/>
    <cellStyle name="Note 4 9 2 4 2" xfId="2823" xr:uid="{9E4A8E74-F8BF-4D81-B3B1-797E2E48C6B7}"/>
    <cellStyle name="Note 4 9 2 5" xfId="1800" xr:uid="{461B2632-EC5F-4AC3-901E-AD45C77AC202}"/>
    <cellStyle name="Note 4 9 3" xfId="636" xr:uid="{42AE65F4-5229-429A-A741-B0BC58EC7DF2}"/>
    <cellStyle name="Note 4 9 3 2" xfId="2004" xr:uid="{91C7AFCC-0728-442F-BC96-F65A46C199A1}"/>
    <cellStyle name="Note 4 9 4" xfId="1056" xr:uid="{B542FD79-A3B7-4C4E-AAB7-F16374D4D433}"/>
    <cellStyle name="Note 4 9 4 2" xfId="2351" xr:uid="{C64BC25E-5908-4A10-AD37-914CB4E7CA1E}"/>
    <cellStyle name="Note 4 9 5" xfId="535" xr:uid="{03BA091C-E449-4F97-A0F3-C12737F16D73}"/>
    <cellStyle name="Note 4 9 5 2" xfId="1911" xr:uid="{05411F2B-FC13-4194-9753-0FB89C2D6406}"/>
    <cellStyle name="Note 4 9 6" xfId="1621" xr:uid="{49E4E1C0-1B41-48C9-9E1D-12483883F235}"/>
    <cellStyle name="Note 5" xfId="48" xr:uid="{00000000-0005-0000-0000-00002C010000}"/>
    <cellStyle name="Note 5 10" xfId="412" xr:uid="{00000000-0005-0000-0000-00002D010000}"/>
    <cellStyle name="Note 5 10 2" xfId="899" xr:uid="{A1A8272D-D199-49F1-906F-1F8684D2C227}"/>
    <cellStyle name="Note 5 10 2 2" xfId="2198" xr:uid="{1EAAA165-81D2-48BA-84F7-AE8208DF0E7F}"/>
    <cellStyle name="Note 5 10 3" xfId="1278" xr:uid="{371D88C2-50ED-45FD-AA6F-7C6B7DD9D726}"/>
    <cellStyle name="Note 5 10 3 2" xfId="2573" xr:uid="{B5F21979-1A97-42C6-B7C2-C14D66B49487}"/>
    <cellStyle name="Note 5 10 4" xfId="1529" xr:uid="{D6223685-1637-4F80-8B84-567957D34F6C}"/>
    <cellStyle name="Note 5 10 4 2" xfId="2824" xr:uid="{FDA81E20-D9EE-485C-9D8C-84C269ACA2C5}"/>
    <cellStyle name="Note 5 10 5" xfId="1801" xr:uid="{0634CF7F-0653-4DE4-B448-141BD69F9DB6}"/>
    <cellStyle name="Note 5 11" xfId="540" xr:uid="{46441653-F410-43A2-AD58-2ADFBE73B5BE}"/>
    <cellStyle name="Note 5 11 2" xfId="1916" xr:uid="{D9845C40-91E5-4BDF-8040-95A04AA7AD90}"/>
    <cellStyle name="Note 5 12" xfId="514" xr:uid="{41754ED6-B322-4784-BACB-2968C5E4C6AC}"/>
    <cellStyle name="Note 5 12 2" xfId="1890" xr:uid="{82DE09BF-520A-4129-AE34-22C5B9C01647}"/>
    <cellStyle name="Note 5 13" xfId="1051" xr:uid="{2E2B76CE-03D6-49A7-99E9-86237DF3879D}"/>
    <cellStyle name="Note 5 13 2" xfId="2346" xr:uid="{F16E2DFB-9D81-42DE-AF96-914EDB435AA4}"/>
    <cellStyle name="Note 5 2" xfId="96" xr:uid="{00000000-0005-0000-0000-00002E010000}"/>
    <cellStyle name="Note 5 2 2" xfId="189" xr:uid="{00000000-0005-0000-0000-00002F010000}"/>
    <cellStyle name="Note 5 2 2 2" xfId="413" xr:uid="{00000000-0005-0000-0000-000030010000}"/>
    <cellStyle name="Note 5 2 2 2 2" xfId="900" xr:uid="{521EBAAF-BCEA-435B-A1B0-8926F5B63AC2}"/>
    <cellStyle name="Note 5 2 2 2 2 2" xfId="2199" xr:uid="{EAF7D58A-9B41-491F-A3E8-1901D15B4158}"/>
    <cellStyle name="Note 5 2 2 2 3" xfId="1279" xr:uid="{D769C438-2486-4739-B2D6-52FF4FD10E33}"/>
    <cellStyle name="Note 5 2 2 2 3 2" xfId="2574" xr:uid="{FE7D288B-C7BD-49F2-9BEF-CC8E2E313E1C}"/>
    <cellStyle name="Note 5 2 2 2 4" xfId="1530" xr:uid="{E6F9BC96-157D-402C-94ED-55860AB82B2C}"/>
    <cellStyle name="Note 5 2 2 2 4 2" xfId="2825" xr:uid="{6E21AA86-1E8E-4D19-BBD2-3176D0E33CF4}"/>
    <cellStyle name="Note 5 2 2 2 5" xfId="1802" xr:uid="{315C7D96-D90E-4715-850D-6CCBE9634218}"/>
    <cellStyle name="Note 5 2 2 3" xfId="677" xr:uid="{17B6B57C-47F8-4AE1-8638-19842A9B2BB0}"/>
    <cellStyle name="Note 5 2 2 3 2" xfId="2043" xr:uid="{13E9238F-FC5F-4BA6-BA9A-32BD7D65483E}"/>
    <cellStyle name="Note 5 2 2 4" xfId="1095" xr:uid="{6B8A8569-17D0-44A0-B0C2-03A260370A2E}"/>
    <cellStyle name="Note 5 2 2 4 2" xfId="2390" xr:uid="{12D45516-0AA7-4F77-A470-7CE364E93832}"/>
    <cellStyle name="Note 5 2 2 5" xfId="1386" xr:uid="{B8FE7DEA-4952-4FE3-B531-B480CCFD42A9}"/>
    <cellStyle name="Note 5 2 2 5 2" xfId="2681" xr:uid="{DBEBD47E-A715-48AC-9D5C-C208C51380C5}"/>
    <cellStyle name="Note 5 2 2 6" xfId="1660" xr:uid="{D129DA3D-538C-4A87-8E87-C86F277DA133}"/>
    <cellStyle name="Note 5 2 3" xfId="414" xr:uid="{00000000-0005-0000-0000-000031010000}"/>
    <cellStyle name="Note 5 2 3 2" xfId="901" xr:uid="{836888C1-8D49-4360-859A-2AD029C1F9BE}"/>
    <cellStyle name="Note 5 2 3 2 2" xfId="2200" xr:uid="{ABA56EAB-6DF8-4228-89DF-2A32C7DF153B}"/>
    <cellStyle name="Note 5 2 3 3" xfId="1280" xr:uid="{FA2261FB-E368-47CA-8ED0-5746F8F9200C}"/>
    <cellStyle name="Note 5 2 3 3 2" xfId="2575" xr:uid="{93B0FB38-C487-4743-A5DD-2855A95335DE}"/>
    <cellStyle name="Note 5 2 3 4" xfId="1531" xr:uid="{3A599586-29C5-43EE-BDD7-59A51B8E651A}"/>
    <cellStyle name="Note 5 2 3 4 2" xfId="2826" xr:uid="{32E4228E-57D1-47EC-8141-B06866233882}"/>
    <cellStyle name="Note 5 2 3 5" xfId="1803" xr:uid="{088D4AE5-2869-4C9F-A151-4D7966FFA241}"/>
    <cellStyle name="Note 5 2 4" xfId="584" xr:uid="{66C10981-92B4-4DAE-A0A5-EEC229F6AFF6}"/>
    <cellStyle name="Note 5 2 4 2" xfId="1958" xr:uid="{813CBE04-866E-4C71-8790-12D148C791FD}"/>
    <cellStyle name="Note 5 2 5" xfId="1008" xr:uid="{CDDE1869-8382-411B-B7A1-533ABB8C0DC2}"/>
    <cellStyle name="Note 5 2 5 2" xfId="2303" xr:uid="{C3E69CCC-62DE-4914-A142-E2605D885454}"/>
    <cellStyle name="Note 5 2 6" xfId="1152" xr:uid="{15B98869-B686-43B0-B629-801A6A41A5BF}"/>
    <cellStyle name="Note 5 2 6 2" xfId="2447" xr:uid="{D3915723-CF23-4857-A3A4-60D101691DE1}"/>
    <cellStyle name="Note 5 3" xfId="97" xr:uid="{00000000-0005-0000-0000-000032010000}"/>
    <cellStyle name="Note 5 3 2" xfId="190" xr:uid="{00000000-0005-0000-0000-000033010000}"/>
    <cellStyle name="Note 5 3 2 2" xfId="415" xr:uid="{00000000-0005-0000-0000-000034010000}"/>
    <cellStyle name="Note 5 3 2 2 2" xfId="902" xr:uid="{4D4B1C5B-0E92-43B1-AB55-634404714A55}"/>
    <cellStyle name="Note 5 3 2 2 2 2" xfId="2201" xr:uid="{19B97DE7-06D7-4BAC-BC80-9F2B8DFE24A5}"/>
    <cellStyle name="Note 5 3 2 2 3" xfId="1281" xr:uid="{EEA1DFDF-DFD1-4218-BF7C-DB21345BA734}"/>
    <cellStyle name="Note 5 3 2 2 3 2" xfId="2576" xr:uid="{CADF1F29-C77B-41EA-A243-877028BEA591}"/>
    <cellStyle name="Note 5 3 2 2 4" xfId="1532" xr:uid="{131BB093-6CE8-4C9C-BCAE-533703E14F0D}"/>
    <cellStyle name="Note 5 3 2 2 4 2" xfId="2827" xr:uid="{FCCA39CB-AD9A-469D-9575-83ACB79852B6}"/>
    <cellStyle name="Note 5 3 2 2 5" xfId="1804" xr:uid="{C0B6FDCC-A61C-474D-B86C-5BC3514A9044}"/>
    <cellStyle name="Note 5 3 2 3" xfId="678" xr:uid="{FAAC5FBF-A1C4-49CB-AC93-697AEC3A47F6}"/>
    <cellStyle name="Note 5 3 2 3 2" xfId="2044" xr:uid="{2FB03CCC-4560-4245-92CC-24BB92AC0D80}"/>
    <cellStyle name="Note 5 3 2 4" xfId="1096" xr:uid="{82CCDBDF-BBEC-40A1-88E5-41023997814D}"/>
    <cellStyle name="Note 5 3 2 4 2" xfId="2391" xr:uid="{3DC357A6-C5BE-4C80-9CE0-FACAC32EC51C}"/>
    <cellStyle name="Note 5 3 2 5" xfId="1387" xr:uid="{D8D2EA4C-A73C-4879-BD82-D7B9060F6402}"/>
    <cellStyle name="Note 5 3 2 5 2" xfId="2682" xr:uid="{A46BC2C4-F45F-42BE-AC42-D887E3338373}"/>
    <cellStyle name="Note 5 3 2 6" xfId="1661" xr:uid="{8EFEBC74-1100-4C27-B37D-E01B17C1E6BC}"/>
    <cellStyle name="Note 5 3 3" xfId="416" xr:uid="{00000000-0005-0000-0000-000035010000}"/>
    <cellStyle name="Note 5 3 3 2" xfId="903" xr:uid="{260D8625-2285-49FA-994E-FEA881D20118}"/>
    <cellStyle name="Note 5 3 3 2 2" xfId="2202" xr:uid="{06DD9BF1-F40A-4E6A-9B95-5DD20D307168}"/>
    <cellStyle name="Note 5 3 3 3" xfId="1282" xr:uid="{2B6C4533-AE1C-4F8B-9148-BDDAFD5E5659}"/>
    <cellStyle name="Note 5 3 3 3 2" xfId="2577" xr:uid="{D3AB9EFB-D08D-4C4A-9DD9-4B0050A30CE1}"/>
    <cellStyle name="Note 5 3 3 4" xfId="1533" xr:uid="{AD2564E9-DAA3-49DD-852D-88B847FBE008}"/>
    <cellStyle name="Note 5 3 3 4 2" xfId="2828" xr:uid="{A64B0688-282A-4551-AE88-0006C1F91073}"/>
    <cellStyle name="Note 5 3 3 5" xfId="1805" xr:uid="{780A6EC8-2CAA-4BB0-A58A-A8B2252D7184}"/>
    <cellStyle name="Note 5 3 4" xfId="585" xr:uid="{673E8828-1C1F-454F-8F3E-D70CC8DDDC7B}"/>
    <cellStyle name="Note 5 3 4 2" xfId="1959" xr:uid="{E9D707DF-371D-4A29-BBAB-26A26C5900CA}"/>
    <cellStyle name="Note 5 3 5" xfId="1009" xr:uid="{8C5CB673-56EE-40D1-BB4A-12DA79D5A520}"/>
    <cellStyle name="Note 5 3 5 2" xfId="2304" xr:uid="{8486BC9D-0413-4E1A-A48C-C9DE77899710}"/>
    <cellStyle name="Note 5 3 6" xfId="1206" xr:uid="{3455CC12-9678-40B1-9463-C86F9CCE7591}"/>
    <cellStyle name="Note 5 3 6 2" xfId="2501" xr:uid="{6B6F9592-0A53-4B76-838D-362D41225C70}"/>
    <cellStyle name="Note 5 4" xfId="98" xr:uid="{00000000-0005-0000-0000-000036010000}"/>
    <cellStyle name="Note 5 4 2" xfId="191" xr:uid="{00000000-0005-0000-0000-000037010000}"/>
    <cellStyle name="Note 5 4 2 2" xfId="417" xr:uid="{00000000-0005-0000-0000-000038010000}"/>
    <cellStyle name="Note 5 4 2 2 2" xfId="904" xr:uid="{35604EA3-DF6C-4B6B-91E2-A880EFA7E9F5}"/>
    <cellStyle name="Note 5 4 2 2 2 2" xfId="2203" xr:uid="{0D7A22B2-6041-417A-B6E8-D2558E5DE205}"/>
    <cellStyle name="Note 5 4 2 2 3" xfId="1283" xr:uid="{5C41DCA2-2AA3-4B02-95BE-FBBAAD7D7AD9}"/>
    <cellStyle name="Note 5 4 2 2 3 2" xfId="2578" xr:uid="{02F366FD-B11E-4299-96AC-BC7B8FEA98F7}"/>
    <cellStyle name="Note 5 4 2 2 4" xfId="1534" xr:uid="{B9C909A4-EFA5-4745-BE82-9CBFE2DD2B99}"/>
    <cellStyle name="Note 5 4 2 2 4 2" xfId="2829" xr:uid="{1096125F-DC25-4D0E-8171-4F3E09BF19D9}"/>
    <cellStyle name="Note 5 4 2 2 5" xfId="1806" xr:uid="{DE3FC30B-DD50-44D0-BE11-395080FE457A}"/>
    <cellStyle name="Note 5 4 2 3" xfId="679" xr:uid="{A5F7812C-9D56-4CB0-9C27-E11694D261EA}"/>
    <cellStyle name="Note 5 4 2 3 2" xfId="2045" xr:uid="{9D7FC849-5964-46A8-BBC2-1FAE1DFFBD28}"/>
    <cellStyle name="Note 5 4 2 4" xfId="1097" xr:uid="{A2C1FF35-E1D2-408F-B9DD-46806B0D3D99}"/>
    <cellStyle name="Note 5 4 2 4 2" xfId="2392" xr:uid="{4A17193C-25A0-483C-A979-47A527F56A7C}"/>
    <cellStyle name="Note 5 4 2 5" xfId="1388" xr:uid="{60FAC71D-BFEB-414D-8C0F-1A7264C97489}"/>
    <cellStyle name="Note 5 4 2 5 2" xfId="2683" xr:uid="{62943114-AEAC-46CB-81CB-730312360BAB}"/>
    <cellStyle name="Note 5 4 2 6" xfId="1662" xr:uid="{5EFFE4E1-52F3-4F89-88BF-7098DA10E40A}"/>
    <cellStyle name="Note 5 4 3" xfId="418" xr:uid="{00000000-0005-0000-0000-000039010000}"/>
    <cellStyle name="Note 5 4 3 2" xfId="905" xr:uid="{E9BDBC21-7073-4C09-A16C-D89EEE856012}"/>
    <cellStyle name="Note 5 4 3 2 2" xfId="2204" xr:uid="{24AE7F48-C30B-43E6-8E7F-D54F9537E549}"/>
    <cellStyle name="Note 5 4 3 3" xfId="1284" xr:uid="{8CFF61CB-04E6-4B5A-AF46-89C42C92A965}"/>
    <cellStyle name="Note 5 4 3 3 2" xfId="2579" xr:uid="{AC171EB6-EAD9-46AF-BF1D-DB6CAD24776E}"/>
    <cellStyle name="Note 5 4 3 4" xfId="1535" xr:uid="{179B9008-EF7D-49F6-B5FF-CEE520C7E248}"/>
    <cellStyle name="Note 5 4 3 4 2" xfId="2830" xr:uid="{4AB9F82D-F127-45C1-801A-0C722E136FB4}"/>
    <cellStyle name="Note 5 4 3 5" xfId="1807" xr:uid="{39E6406F-09EB-471B-8814-756C6127F832}"/>
    <cellStyle name="Note 5 4 4" xfId="586" xr:uid="{62EC548F-EF3A-439D-A79C-A7C47407EA9E}"/>
    <cellStyle name="Note 5 4 4 2" xfId="1960" xr:uid="{7EB464C0-DBC2-4A59-B6E1-A55856B3A85C}"/>
    <cellStyle name="Note 5 4 5" xfId="1010" xr:uid="{844D2C8C-0E00-4F30-BC2E-DDE373BBC1AA}"/>
    <cellStyle name="Note 5 4 5 2" xfId="2305" xr:uid="{6A5C6A9C-3FD8-4156-A298-CA4F4BE7E8ED}"/>
    <cellStyle name="Note 5 4 6" xfId="1151" xr:uid="{B2AEE004-1AC7-409D-A9F4-669813161E1F}"/>
    <cellStyle name="Note 5 4 6 2" xfId="2446" xr:uid="{D6FE8463-E394-46DE-8A9E-6EDC9EC0026B}"/>
    <cellStyle name="Note 5 5" xfId="99" xr:uid="{00000000-0005-0000-0000-00003A010000}"/>
    <cellStyle name="Note 5 5 2" xfId="192" xr:uid="{00000000-0005-0000-0000-00003B010000}"/>
    <cellStyle name="Note 5 5 2 2" xfId="419" xr:uid="{00000000-0005-0000-0000-00003C010000}"/>
    <cellStyle name="Note 5 5 2 2 2" xfId="906" xr:uid="{50262667-6842-45FB-B198-81A2CE6264FE}"/>
    <cellStyle name="Note 5 5 2 2 2 2" xfId="2205" xr:uid="{6731FB3A-D6E4-4EE0-BD4D-03BEC9AB45D7}"/>
    <cellStyle name="Note 5 5 2 2 3" xfId="1285" xr:uid="{85A619D1-456E-4A28-B80E-032C82DFED0E}"/>
    <cellStyle name="Note 5 5 2 2 3 2" xfId="2580" xr:uid="{C54E7D8E-CC27-47CE-B0B0-9044DD022836}"/>
    <cellStyle name="Note 5 5 2 2 4" xfId="1536" xr:uid="{B7FEA6F3-9DAA-4C43-B187-74D4B24CB1CA}"/>
    <cellStyle name="Note 5 5 2 2 4 2" xfId="2831" xr:uid="{960146B8-466F-49E2-AAB3-2C4A084F3C8C}"/>
    <cellStyle name="Note 5 5 2 2 5" xfId="1808" xr:uid="{CA905D0D-322A-4391-9A50-4791845EF6E3}"/>
    <cellStyle name="Note 5 5 2 3" xfId="680" xr:uid="{B407A335-16F9-4E20-945A-D77483ACF5FB}"/>
    <cellStyle name="Note 5 5 2 3 2" xfId="2046" xr:uid="{24125357-5173-4CFA-8A9D-F69DAB202FFC}"/>
    <cellStyle name="Note 5 5 2 4" xfId="1098" xr:uid="{A5F28C7F-39CD-4763-AA8C-ECF7BFF124CF}"/>
    <cellStyle name="Note 5 5 2 4 2" xfId="2393" xr:uid="{CBCE97E4-AE1C-4E10-8AE9-17F11B45B80C}"/>
    <cellStyle name="Note 5 5 2 5" xfId="1389" xr:uid="{DF029905-E48A-4718-8A73-8046502017B8}"/>
    <cellStyle name="Note 5 5 2 5 2" xfId="2684" xr:uid="{C750E2AC-2B13-4B36-8250-3659CD01AC00}"/>
    <cellStyle name="Note 5 5 2 6" xfId="1663" xr:uid="{CEEBE0AC-6110-4C36-8E3E-222E92EE1148}"/>
    <cellStyle name="Note 5 5 3" xfId="420" xr:uid="{00000000-0005-0000-0000-00003D010000}"/>
    <cellStyle name="Note 5 5 3 2" xfId="907" xr:uid="{57D1F8C7-9901-4243-BDF9-14878768B8FF}"/>
    <cellStyle name="Note 5 5 3 2 2" xfId="2206" xr:uid="{0F49EA21-FEC3-47D8-8C5E-DCC6BA00CE42}"/>
    <cellStyle name="Note 5 5 3 3" xfId="1286" xr:uid="{5937DA52-D691-43BE-B1BC-F2A8C31002CA}"/>
    <cellStyle name="Note 5 5 3 3 2" xfId="2581" xr:uid="{A8E381B8-32EE-4340-934D-EEE0E83A07FB}"/>
    <cellStyle name="Note 5 5 3 4" xfId="1537" xr:uid="{0D150F8C-5711-4B7E-BC60-69C0D92632FE}"/>
    <cellStyle name="Note 5 5 3 4 2" xfId="2832" xr:uid="{8C0B6A3B-C5D8-453F-B5B1-0BCB6497B1BC}"/>
    <cellStyle name="Note 5 5 3 5" xfId="1809" xr:uid="{9482C5A8-FB4E-48C7-AAD4-718192AE50DA}"/>
    <cellStyle name="Note 5 5 4" xfId="587" xr:uid="{C2E25679-C198-4AC1-B2C3-9F1A1EBF72C2}"/>
    <cellStyle name="Note 5 5 4 2" xfId="1961" xr:uid="{1FF2CB0A-5E15-4F22-82D0-625020A4704E}"/>
    <cellStyle name="Note 5 5 5" xfId="1011" xr:uid="{3C521553-FA23-4F69-AD7C-D483DCE265FC}"/>
    <cellStyle name="Note 5 5 5 2" xfId="2306" xr:uid="{D956D097-9A97-4322-9FFB-336A3BAD9091}"/>
    <cellStyle name="Note 5 5 6" xfId="1150" xr:uid="{E12F204D-8BCB-4D8F-B24E-07AB3FDBD9C8}"/>
    <cellStyle name="Note 5 5 6 2" xfId="2445" xr:uid="{D88F4637-8333-45CA-8A4B-9F6D35697B6F}"/>
    <cellStyle name="Note 5 6" xfId="100" xr:uid="{00000000-0005-0000-0000-00003E010000}"/>
    <cellStyle name="Note 5 6 2" xfId="193" xr:uid="{00000000-0005-0000-0000-00003F010000}"/>
    <cellStyle name="Note 5 6 2 2" xfId="421" xr:uid="{00000000-0005-0000-0000-000040010000}"/>
    <cellStyle name="Note 5 6 2 2 2" xfId="908" xr:uid="{EACBBDA6-ACD4-46E9-B022-50A2249A0A6A}"/>
    <cellStyle name="Note 5 6 2 2 2 2" xfId="2207" xr:uid="{20FADDE0-5639-415D-9893-7154C62C00B6}"/>
    <cellStyle name="Note 5 6 2 2 3" xfId="1287" xr:uid="{3001FEBD-6502-420C-9F95-E263CE0E8232}"/>
    <cellStyle name="Note 5 6 2 2 3 2" xfId="2582" xr:uid="{855265E4-C04D-472A-ABD8-36FC9D3A38DE}"/>
    <cellStyle name="Note 5 6 2 2 4" xfId="1538" xr:uid="{6650C98F-3B8F-4A19-8F18-DA624507A06F}"/>
    <cellStyle name="Note 5 6 2 2 4 2" xfId="2833" xr:uid="{4349267E-4F2A-42D1-95C2-DBE9FA643D13}"/>
    <cellStyle name="Note 5 6 2 2 5" xfId="1810" xr:uid="{96C6FE44-0DA6-4DD0-93D8-A1BE51F8C2A4}"/>
    <cellStyle name="Note 5 6 2 3" xfId="681" xr:uid="{E59F5BFA-54AE-4B73-B506-87B4E368B765}"/>
    <cellStyle name="Note 5 6 2 3 2" xfId="2047" xr:uid="{C9FE5656-FA54-4EFD-B5D9-5E27AC923862}"/>
    <cellStyle name="Note 5 6 2 4" xfId="1099" xr:uid="{A09CE169-4476-4716-B469-857FF5976676}"/>
    <cellStyle name="Note 5 6 2 4 2" xfId="2394" xr:uid="{E1FB62F2-BE22-4B0B-84FB-9FCE495621FD}"/>
    <cellStyle name="Note 5 6 2 5" xfId="1390" xr:uid="{F40A4B97-6625-4528-A1D6-90D95F43CA11}"/>
    <cellStyle name="Note 5 6 2 5 2" xfId="2685" xr:uid="{4806528E-0A1E-476C-B93D-31E0A9F4C484}"/>
    <cellStyle name="Note 5 6 2 6" xfId="1664" xr:uid="{13329C30-4508-4EDB-95C0-2E3AF103DA3D}"/>
    <cellStyle name="Note 5 6 3" xfId="422" xr:uid="{00000000-0005-0000-0000-000041010000}"/>
    <cellStyle name="Note 5 6 3 2" xfId="909" xr:uid="{35DEBC99-8208-4FFC-9DC8-5418F866B2E0}"/>
    <cellStyle name="Note 5 6 3 2 2" xfId="2208" xr:uid="{6DBCF363-F514-4E11-8F5E-8B0373F532AD}"/>
    <cellStyle name="Note 5 6 3 3" xfId="1288" xr:uid="{1783B7A9-D63A-4015-A8B8-28D742A330FA}"/>
    <cellStyle name="Note 5 6 3 3 2" xfId="2583" xr:uid="{B24ACAEB-CB93-42EA-8683-C4E7194CC717}"/>
    <cellStyle name="Note 5 6 3 4" xfId="1539" xr:uid="{AFA9F389-6525-4F5B-9FB4-1140B8E84F87}"/>
    <cellStyle name="Note 5 6 3 4 2" xfId="2834" xr:uid="{10FC1320-248A-4A27-839E-EAFEB7ACB403}"/>
    <cellStyle name="Note 5 6 3 5" xfId="1811" xr:uid="{AF759187-3C7C-4BC8-98F1-67519FB895EE}"/>
    <cellStyle name="Note 5 6 4" xfId="588" xr:uid="{0138F429-FEC1-4317-9065-43EE46DA2BED}"/>
    <cellStyle name="Note 5 6 4 2" xfId="1962" xr:uid="{C8DB46E3-C63C-4E9A-80BE-688998842412}"/>
    <cellStyle name="Note 5 6 5" xfId="1012" xr:uid="{3AE1940C-510D-4F2D-94D1-69C2D083F655}"/>
    <cellStyle name="Note 5 6 5 2" xfId="2307" xr:uid="{F5E0646B-0080-4EF4-8E64-AD9245D627FC}"/>
    <cellStyle name="Note 5 6 6" xfId="1149" xr:uid="{7378112C-D51B-479A-90E4-2ECFA2E787C6}"/>
    <cellStyle name="Note 5 6 6 2" xfId="2444" xr:uid="{D60DF14A-C1B9-4260-8EF2-ACEA58A952B5}"/>
    <cellStyle name="Note 5 7" xfId="101" xr:uid="{00000000-0005-0000-0000-000042010000}"/>
    <cellStyle name="Note 5 7 2" xfId="194" xr:uid="{00000000-0005-0000-0000-000043010000}"/>
    <cellStyle name="Note 5 7 2 2" xfId="423" xr:uid="{00000000-0005-0000-0000-000044010000}"/>
    <cellStyle name="Note 5 7 2 2 2" xfId="910" xr:uid="{41070888-3F53-48B4-AAA4-9599215741E3}"/>
    <cellStyle name="Note 5 7 2 2 2 2" xfId="2209" xr:uid="{CC467756-3708-408F-8EF7-077EDC095527}"/>
    <cellStyle name="Note 5 7 2 2 3" xfId="1289" xr:uid="{821AFE6C-8FB9-46CB-9949-1DFFAA9C6DD4}"/>
    <cellStyle name="Note 5 7 2 2 3 2" xfId="2584" xr:uid="{22566A5D-D179-47F3-970F-3234C1C80C08}"/>
    <cellStyle name="Note 5 7 2 2 4" xfId="1540" xr:uid="{D443F804-BE06-436F-8C1C-6905FDD79FBD}"/>
    <cellStyle name="Note 5 7 2 2 4 2" xfId="2835" xr:uid="{A2AE35D5-479A-44A5-B829-4FA854F18440}"/>
    <cellStyle name="Note 5 7 2 2 5" xfId="1812" xr:uid="{D1DB681D-7A16-45C2-802E-5007DF68B420}"/>
    <cellStyle name="Note 5 7 2 3" xfId="682" xr:uid="{68D7F4DA-D74E-4FCC-94C1-EF192CA7F239}"/>
    <cellStyle name="Note 5 7 2 3 2" xfId="2048" xr:uid="{DA61ED31-92C1-46A8-AC37-06184A430853}"/>
    <cellStyle name="Note 5 7 2 4" xfId="1100" xr:uid="{ED08F93F-50DA-4949-9989-3932366FE718}"/>
    <cellStyle name="Note 5 7 2 4 2" xfId="2395" xr:uid="{2EB6649A-3E70-43DA-9729-66B7BC0F9DB6}"/>
    <cellStyle name="Note 5 7 2 5" xfId="1391" xr:uid="{8B171537-9241-40B3-A113-8DA69B7D0B0D}"/>
    <cellStyle name="Note 5 7 2 5 2" xfId="2686" xr:uid="{F8538F7B-BBB7-4823-A5BA-AC6C16B4E89E}"/>
    <cellStyle name="Note 5 7 2 6" xfId="1665" xr:uid="{258D81BE-5ADB-4AA3-ABB9-E2FBC66E00B5}"/>
    <cellStyle name="Note 5 7 3" xfId="424" xr:uid="{00000000-0005-0000-0000-000045010000}"/>
    <cellStyle name="Note 5 7 3 2" xfId="911" xr:uid="{90FD2DBA-3B0A-4467-8B17-F313310F5E46}"/>
    <cellStyle name="Note 5 7 3 2 2" xfId="2210" xr:uid="{8F5B30EF-20C1-4C9F-9A7F-BBCB7630E517}"/>
    <cellStyle name="Note 5 7 3 3" xfId="1290" xr:uid="{96B864F1-EFF7-4445-9D8E-6921E083172A}"/>
    <cellStyle name="Note 5 7 3 3 2" xfId="2585" xr:uid="{1C0A4BE1-6C46-4A2B-A80D-B86EAD8DAD1D}"/>
    <cellStyle name="Note 5 7 3 4" xfId="1541" xr:uid="{35CE056D-5511-416A-99B1-55E4F4478996}"/>
    <cellStyle name="Note 5 7 3 4 2" xfId="2836" xr:uid="{2E2F03B4-8D59-47F7-8798-A04E97423D96}"/>
    <cellStyle name="Note 5 7 3 5" xfId="1813" xr:uid="{101B85B9-8844-40C5-911A-71CF7C101DCD}"/>
    <cellStyle name="Note 5 7 4" xfId="589" xr:uid="{83D7BCF2-58E9-4D20-9339-0FB0F34F7481}"/>
    <cellStyle name="Note 5 7 4 2" xfId="1963" xr:uid="{7D6DF9A8-643A-4199-ACCD-F24DD273DB21}"/>
    <cellStyle name="Note 5 7 5" xfId="1013" xr:uid="{8A81AEFB-5F54-484D-B7FB-570F656DA28E}"/>
    <cellStyle name="Note 5 7 5 2" xfId="2308" xr:uid="{CE41B6D3-03BF-4ECA-92A5-8235747CA93E}"/>
    <cellStyle name="Note 5 7 6" xfId="1205" xr:uid="{7ECA3561-B865-4F81-9F6B-DF71BAD04657}"/>
    <cellStyle name="Note 5 7 6 2" xfId="2500" xr:uid="{679CC2E2-91CF-47A3-8EAF-C9CE3D95B3C0}"/>
    <cellStyle name="Note 5 8" xfId="102" xr:uid="{00000000-0005-0000-0000-000046010000}"/>
    <cellStyle name="Note 5 8 2" xfId="195" xr:uid="{00000000-0005-0000-0000-000047010000}"/>
    <cellStyle name="Note 5 8 2 2" xfId="425" xr:uid="{00000000-0005-0000-0000-000048010000}"/>
    <cellStyle name="Note 5 8 2 2 2" xfId="912" xr:uid="{363B823C-8F90-4438-9810-AD3190FD9EAC}"/>
    <cellStyle name="Note 5 8 2 2 2 2" xfId="2211" xr:uid="{411839BC-6AC7-4844-8A90-33F4A6F05DE4}"/>
    <cellStyle name="Note 5 8 2 2 3" xfId="1291" xr:uid="{902F741C-B26A-455E-8B8E-CF9D0E849783}"/>
    <cellStyle name="Note 5 8 2 2 3 2" xfId="2586" xr:uid="{D516EDCC-5A70-44E7-B868-CDDE89E540CC}"/>
    <cellStyle name="Note 5 8 2 2 4" xfId="1542" xr:uid="{F73596F0-BEE3-44F9-B22C-2A1DE73AB659}"/>
    <cellStyle name="Note 5 8 2 2 4 2" xfId="2837" xr:uid="{38F66987-E5F5-4B09-AB0E-3091A8FBB172}"/>
    <cellStyle name="Note 5 8 2 2 5" xfId="1814" xr:uid="{7A7192F6-978B-4840-A89C-3C1718F4F7B4}"/>
    <cellStyle name="Note 5 8 2 3" xfId="683" xr:uid="{364DE57F-E023-4FDD-8139-5CE2BD99B7E1}"/>
    <cellStyle name="Note 5 8 2 3 2" xfId="2049" xr:uid="{BADCBA2E-AD1B-4674-BF8E-8018604B8AB2}"/>
    <cellStyle name="Note 5 8 2 4" xfId="1101" xr:uid="{41EC82EB-1CCF-4672-ACA6-0DCD8BEDE476}"/>
    <cellStyle name="Note 5 8 2 4 2" xfId="2396" xr:uid="{5C891A59-4BF7-4943-81E3-5D514F8D6BC7}"/>
    <cellStyle name="Note 5 8 2 5" xfId="1392" xr:uid="{73590733-2C3E-468F-B11F-200EA6F7F4AB}"/>
    <cellStyle name="Note 5 8 2 5 2" xfId="2687" xr:uid="{1F5BCE0C-97F5-4E37-8760-7733172FA7EB}"/>
    <cellStyle name="Note 5 8 2 6" xfId="1666" xr:uid="{62BCE630-ACDE-42CD-807B-A1869AE21FBD}"/>
    <cellStyle name="Note 5 8 3" xfId="426" xr:uid="{00000000-0005-0000-0000-000049010000}"/>
    <cellStyle name="Note 5 8 3 2" xfId="913" xr:uid="{E28F6FAF-5305-463E-83B2-9FDF4CC966D8}"/>
    <cellStyle name="Note 5 8 3 2 2" xfId="2212" xr:uid="{F33473B9-B34A-4A61-9B13-05603EB451FC}"/>
    <cellStyle name="Note 5 8 3 3" xfId="1292" xr:uid="{68B78641-4E91-4E7A-9314-F10F6F0A80DE}"/>
    <cellStyle name="Note 5 8 3 3 2" xfId="2587" xr:uid="{2A33A810-7DEA-478F-954A-436CBA574A60}"/>
    <cellStyle name="Note 5 8 3 4" xfId="1543" xr:uid="{F32C7DAB-84E3-4463-9F2A-BE4E77F36C19}"/>
    <cellStyle name="Note 5 8 3 4 2" xfId="2838" xr:uid="{7DADCBDC-B38F-49AD-AEAE-1FA29028E114}"/>
    <cellStyle name="Note 5 8 3 5" xfId="1815" xr:uid="{FF2CF6DB-DC31-486E-829F-32D25646573C}"/>
    <cellStyle name="Note 5 8 4" xfId="590" xr:uid="{29019043-6E26-4226-93FB-6C7A5A6BD63F}"/>
    <cellStyle name="Note 5 8 4 2" xfId="1964" xr:uid="{5680ED1F-52CD-44D2-A881-B25BAF004E40}"/>
    <cellStyle name="Note 5 8 5" xfId="1014" xr:uid="{59E94D62-7A49-449C-8DFA-DEBDC24CA7F3}"/>
    <cellStyle name="Note 5 8 5 2" xfId="2309" xr:uid="{059EB98C-3C4B-4718-92A4-A444A14CDA16}"/>
    <cellStyle name="Note 5 8 6" xfId="1204" xr:uid="{947180D8-6A1C-4F93-832A-1883CFA51E98}"/>
    <cellStyle name="Note 5 8 6 2" xfId="2499" xr:uid="{034468F1-F280-4233-AE21-0DE7E3F870D7}"/>
    <cellStyle name="Note 5 9" xfId="149" xr:uid="{00000000-0005-0000-0000-00004A010000}"/>
    <cellStyle name="Note 5 9 2" xfId="427" xr:uid="{00000000-0005-0000-0000-00004B010000}"/>
    <cellStyle name="Note 5 9 2 2" xfId="914" xr:uid="{C433E153-4E0A-44A9-B542-17D1D9F4F927}"/>
    <cellStyle name="Note 5 9 2 2 2" xfId="2213" xr:uid="{7FAC473A-2DFE-4169-9FB3-83B9639CDFFB}"/>
    <cellStyle name="Note 5 9 2 3" xfId="1293" xr:uid="{925D70C9-F84B-4E27-8EA6-9B5FE951AA8E}"/>
    <cellStyle name="Note 5 9 2 3 2" xfId="2588" xr:uid="{2595D1AC-BAE3-4E7F-BF6A-3476B2371769}"/>
    <cellStyle name="Note 5 9 2 4" xfId="1544" xr:uid="{C1CFC234-EB5A-48AF-B021-E61DE4C250E8}"/>
    <cellStyle name="Note 5 9 2 4 2" xfId="2839" xr:uid="{C8646BAB-7C3E-4891-8CAB-C8E33BB2F4E5}"/>
    <cellStyle name="Note 5 9 2 5" xfId="1816" xr:uid="{732738C6-09D9-434B-889B-0C4E41310ABB}"/>
    <cellStyle name="Note 5 9 3" xfId="637" xr:uid="{263EFA2A-3FF1-42BD-A8D0-29ACBDE92FFC}"/>
    <cellStyle name="Note 5 9 3 2" xfId="2005" xr:uid="{602D5D91-6878-46FD-A49F-C4DA16CE9A9A}"/>
    <cellStyle name="Note 5 9 4" xfId="1057" xr:uid="{231B14D3-0B27-475D-ACD5-33893F62A801}"/>
    <cellStyle name="Note 5 9 4 2" xfId="2352" xr:uid="{67AE0B43-2137-4699-9AFF-E106FDC671E5}"/>
    <cellStyle name="Note 5 9 5" xfId="1348" xr:uid="{25285802-B6D8-4C96-8AFC-E8BB5561B040}"/>
    <cellStyle name="Note 5 9 5 2" xfId="2643" xr:uid="{17E086A8-31C2-474A-B64D-D504F32724B1}"/>
    <cellStyle name="Note 5 9 6" xfId="1622" xr:uid="{5AED78F9-01EC-4D92-9716-34473B375604}"/>
    <cellStyle name="Note 6" xfId="283" xr:uid="{00000000-0005-0000-0000-00004C010000}"/>
    <cellStyle name="Note 6 2" xfId="428" xr:uid="{00000000-0005-0000-0000-00004D010000}"/>
    <cellStyle name="Note 6 2 2" xfId="915" xr:uid="{DB7E87A8-1908-4887-B82C-1967CBA60147}"/>
    <cellStyle name="Note 6 3" xfId="770" xr:uid="{CE894679-4CDB-4B9D-9ECA-A6C885407A02}"/>
    <cellStyle name="Output 2" xfId="49" xr:uid="{00000000-0005-0000-0000-00004E010000}"/>
    <cellStyle name="Output 2 10" xfId="122" xr:uid="{00000000-0005-0000-0000-00004F010000}"/>
    <cellStyle name="Output 2 10 2" xfId="214" xr:uid="{00000000-0005-0000-0000-000050010000}"/>
    <cellStyle name="Output 2 10 2 2" xfId="429" xr:uid="{00000000-0005-0000-0000-000051010000}"/>
    <cellStyle name="Output 2 10 2 2 2" xfId="916" xr:uid="{707DC907-DE5A-4471-9698-628F8CB6F051}"/>
    <cellStyle name="Output 2 10 2 2 2 2" xfId="2214" xr:uid="{4BD91B9D-B7C5-417F-8E40-C70735794B26}"/>
    <cellStyle name="Output 2 10 2 2 3" xfId="1294" xr:uid="{01C0658C-147E-4A80-8D92-345D5398CC9F}"/>
    <cellStyle name="Output 2 10 2 2 3 2" xfId="2589" xr:uid="{B03A42AA-605F-4F4B-8D75-E101C386393F}"/>
    <cellStyle name="Output 2 10 2 2 4" xfId="1545" xr:uid="{97080A8B-8628-4477-8640-AA5F96607859}"/>
    <cellStyle name="Output 2 10 2 2 4 2" xfId="2840" xr:uid="{73EA13B3-99E0-4B26-9BA5-64ADDB975B24}"/>
    <cellStyle name="Output 2 10 2 2 5" xfId="1817" xr:uid="{4DD66E9B-2AC4-4FD2-A854-BB7A422D8BF2}"/>
    <cellStyle name="Output 2 10 2 3" xfId="702" xr:uid="{CE3D27AB-7E1F-4A44-9639-A33858968320}"/>
    <cellStyle name="Output 2 10 2 3 2" xfId="2066" xr:uid="{C395FCF7-16BA-47A2-AF49-DEECF2CF77E0}"/>
    <cellStyle name="Output 2 10 2 4" xfId="1120" xr:uid="{D6BE45D6-EA8D-4960-AE98-37FAF64ED2F6}"/>
    <cellStyle name="Output 2 10 2 4 2" xfId="2415" xr:uid="{66ACDE19-634C-4571-8019-FA17F7FD8254}"/>
    <cellStyle name="Output 2 10 2 5" xfId="1409" xr:uid="{15D5B08F-7B51-4F20-99AD-F7CA1880F3E3}"/>
    <cellStyle name="Output 2 10 2 5 2" xfId="2704" xr:uid="{4987983C-A913-4C62-B397-72DD1BBA3CF9}"/>
    <cellStyle name="Output 2 10 2 6" xfId="1683" xr:uid="{EA291845-E547-4DFF-B1A0-8F286703B76D}"/>
    <cellStyle name="Output 2 10 3" xfId="430" xr:uid="{00000000-0005-0000-0000-000052010000}"/>
    <cellStyle name="Output 2 10 3 2" xfId="917" xr:uid="{0D6527B6-CA47-4BF6-8FF0-DEC7B4E15A50}"/>
    <cellStyle name="Output 2 10 3 2 2" xfId="2215" xr:uid="{989882AD-BED1-4709-89D1-C1F89E5737B3}"/>
    <cellStyle name="Output 2 10 3 3" xfId="1295" xr:uid="{B2C30704-ED83-4A3B-B87A-6827B8136E7E}"/>
    <cellStyle name="Output 2 10 3 3 2" xfId="2590" xr:uid="{D306C9D5-D536-4147-9A2B-F4AE2E7AD990}"/>
    <cellStyle name="Output 2 10 3 4" xfId="1546" xr:uid="{BC307F7E-1D1C-4FE7-A6EB-13634B18425D}"/>
    <cellStyle name="Output 2 10 3 4 2" xfId="2841" xr:uid="{3DEE0404-5A7C-45D4-A4F6-9C91FCF42A50}"/>
    <cellStyle name="Output 2 10 3 5" xfId="1818" xr:uid="{6F7CFD29-05BF-4626-B3DB-0EC3CEC30826}"/>
    <cellStyle name="Output 2 10 4" xfId="610" xr:uid="{D6AB7DC1-CC8D-4A00-B279-16A75C76061E}"/>
    <cellStyle name="Output 2 10 4 2" xfId="1982" xr:uid="{A27C8F34-341D-43E1-8D61-AF9FBC4F5541}"/>
    <cellStyle name="Output 2 10 5" xfId="1032" xr:uid="{23CAEFAB-AE84-4D00-A74A-944EB89E078F}"/>
    <cellStyle name="Output 2 10 5 2" xfId="2327" xr:uid="{85FED759-CEDC-4875-8632-57F44E81D3F4}"/>
    <cellStyle name="Output 2 10 6" xfId="1140" xr:uid="{63C08ABB-C4FA-4B54-999E-45F701134BA4}"/>
    <cellStyle name="Output 2 10 6 2" xfId="2435" xr:uid="{267E87C5-0246-4A2D-993A-1E26D306A51F}"/>
    <cellStyle name="Output 2 10 7" xfId="1599" xr:uid="{DE441117-388E-434F-8129-9A2B2982151E}"/>
    <cellStyle name="Output 2 11" xfId="150" xr:uid="{00000000-0005-0000-0000-000053010000}"/>
    <cellStyle name="Output 2 11 2" xfId="284" xr:uid="{00000000-0005-0000-0000-000054010000}"/>
    <cellStyle name="Output 2 11 2 2" xfId="771" xr:uid="{9962C580-41C8-4748-B4F8-AF2FC3E08748}"/>
    <cellStyle name="Output 2 11 2 2 2" xfId="2096" xr:uid="{DC669F3F-E560-49E8-BC86-D8DF1EDCBCA9}"/>
    <cellStyle name="Output 2 11 2 3" xfId="1165" xr:uid="{4E7FA51C-FDE3-4357-BDF1-C59E29759FDA}"/>
    <cellStyle name="Output 2 11 2 3 2" xfId="2460" xr:uid="{165C8AD1-21BF-4147-A0F7-98D4E04CF5DF}"/>
    <cellStyle name="Output 2 11 2 4" xfId="1430" xr:uid="{E58779A8-63B7-4420-AEAE-4D3C10E9A115}"/>
    <cellStyle name="Output 2 11 2 4 2" xfId="2725" xr:uid="{CB163775-2DC4-40D9-BDFB-D34DD664723B}"/>
    <cellStyle name="Output 2 11 2 5" xfId="1702" xr:uid="{1CDFA46E-265A-4CD7-8D62-C6C6B51D9602}"/>
    <cellStyle name="Output 2 11 3" xfId="638" xr:uid="{58A73539-A9BA-4617-A2F8-B772EADA1FC5}"/>
    <cellStyle name="Output 2 11 3 2" xfId="2006" xr:uid="{D45DA59D-F257-4839-868C-55F768216718}"/>
    <cellStyle name="Output 2 11 4" xfId="1058" xr:uid="{92BE2323-4C92-48F5-8B47-B1A998E77D1B}"/>
    <cellStyle name="Output 2 11 4 2" xfId="2353" xr:uid="{350F3468-2A1A-4932-985D-036682CA2703}"/>
    <cellStyle name="Output 2 11 5" xfId="1349" xr:uid="{53A23354-3CF4-46EF-8D5E-572B491F14E4}"/>
    <cellStyle name="Output 2 11 5 2" xfId="2644" xr:uid="{40C85663-63CB-46B6-94E7-EA71EF18EA45}"/>
    <cellStyle name="Output 2 11 6" xfId="1623" xr:uid="{D0BE5F0C-4994-4206-B7BB-ACB7F9C287AE}"/>
    <cellStyle name="Output 2 12" xfId="431" xr:uid="{00000000-0005-0000-0000-000055010000}"/>
    <cellStyle name="Output 2 12 2" xfId="918" xr:uid="{E261BC51-83D9-47A5-9817-08AF78DC1224}"/>
    <cellStyle name="Output 2 12 2 2" xfId="2216" xr:uid="{E8B042D8-0525-4CDE-8E9A-98C807672D9A}"/>
    <cellStyle name="Output 2 12 3" xfId="1296" xr:uid="{5E5EAA83-7AA6-411C-933A-FF2DD1D1F69D}"/>
    <cellStyle name="Output 2 12 3 2" xfId="2591" xr:uid="{93940525-245D-432E-B172-D7A0AEB2A433}"/>
    <cellStyle name="Output 2 12 4" xfId="1547" xr:uid="{F1E08806-4A97-455F-8698-7A7C0CD74FC2}"/>
    <cellStyle name="Output 2 12 4 2" xfId="2842" xr:uid="{A4D203C7-357D-409F-86FB-A074436EAEF2}"/>
    <cellStyle name="Output 2 12 5" xfId="1819" xr:uid="{3981E026-C156-4932-998B-91505C6B84E2}"/>
    <cellStyle name="Output 2 13" xfId="541" xr:uid="{1B7AAB18-ABB5-4557-BE28-C4DE4B8299FE}"/>
    <cellStyle name="Output 2 13 2" xfId="1917" xr:uid="{84000746-33D5-4EAD-A86B-7B50CA833063}"/>
    <cellStyle name="Output 2 14" xfId="513" xr:uid="{7E586800-B5EE-46E3-8529-A4C5B8A72EEF}"/>
    <cellStyle name="Output 2 14 2" xfId="1889" xr:uid="{7F3FDBA8-BD4E-433F-8743-44F68290D846}"/>
    <cellStyle name="Output 2 15" xfId="1162" xr:uid="{2C52941C-D0C0-4188-AB14-95D9DB8C447D}"/>
    <cellStyle name="Output 2 15 2" xfId="2457" xr:uid="{C7B1546B-71AF-437C-BAAB-C3904314E370}"/>
    <cellStyle name="Output 2 2" xfId="103" xr:uid="{00000000-0005-0000-0000-000056010000}"/>
    <cellStyle name="Output 2 2 2" xfId="126" xr:uid="{00000000-0005-0000-0000-000057010000}"/>
    <cellStyle name="Output 2 2 2 2" xfId="218" xr:uid="{00000000-0005-0000-0000-000058010000}"/>
    <cellStyle name="Output 2 2 2 2 2" xfId="432" xr:uid="{00000000-0005-0000-0000-000059010000}"/>
    <cellStyle name="Output 2 2 2 2 2 2" xfId="919" xr:uid="{174FCA7D-BA0F-4B5D-A9B5-9F876CB092F6}"/>
    <cellStyle name="Output 2 2 2 2 2 2 2" xfId="2217" xr:uid="{B5DC41C5-401D-45A5-BA92-AF3DEC840FF4}"/>
    <cellStyle name="Output 2 2 2 2 2 3" xfId="1297" xr:uid="{3139ECF1-A535-475C-9985-60971330C4ED}"/>
    <cellStyle name="Output 2 2 2 2 2 3 2" xfId="2592" xr:uid="{668E8D8B-9230-4D31-AA75-808EFA854C86}"/>
    <cellStyle name="Output 2 2 2 2 2 4" xfId="1548" xr:uid="{D5958603-9C6E-48F5-B8EE-04B34DDCE85B}"/>
    <cellStyle name="Output 2 2 2 2 2 4 2" xfId="2843" xr:uid="{FCA534CE-183A-4D14-BEC2-B4C10872889F}"/>
    <cellStyle name="Output 2 2 2 2 2 5" xfId="1820" xr:uid="{45F195E5-B353-4592-AA32-B7E77C996913}"/>
    <cellStyle name="Output 2 2 2 2 3" xfId="706" xr:uid="{C94600A3-57D2-43F2-800C-1B69FB8FD74A}"/>
    <cellStyle name="Output 2 2 2 2 3 2" xfId="2068" xr:uid="{EE48DDA5-2C69-4BF6-9CED-AF7E04B06B6E}"/>
    <cellStyle name="Output 2 2 2 2 4" xfId="1123" xr:uid="{2612E463-098C-437F-B009-662880C7347F}"/>
    <cellStyle name="Output 2 2 2 2 4 2" xfId="2418" xr:uid="{CCC9E051-8A59-4D9A-AC05-EA1B0D7CEC72}"/>
    <cellStyle name="Output 2 2 2 2 5" xfId="1411" xr:uid="{9220F5DC-4F1A-46BD-9C53-E1C8B70EBF52}"/>
    <cellStyle name="Output 2 2 2 2 5 2" xfId="2706" xr:uid="{FED798E4-634F-47F6-B0D2-A17C12CE7E21}"/>
    <cellStyle name="Output 2 2 2 2 6" xfId="1685" xr:uid="{9E76F0E3-927F-40BD-A34B-069ED4AFFE54}"/>
    <cellStyle name="Output 2 2 2 3" xfId="433" xr:uid="{00000000-0005-0000-0000-00005A010000}"/>
    <cellStyle name="Output 2 2 2 3 2" xfId="920" xr:uid="{02C3740F-39EB-430D-902A-9E26153D80EE}"/>
    <cellStyle name="Output 2 2 2 3 2 2" xfId="2218" xr:uid="{C4E7D336-6D05-4CC9-9CFA-8DAA3C898165}"/>
    <cellStyle name="Output 2 2 2 3 3" xfId="1298" xr:uid="{4553361D-5528-4B02-8896-CC649A53DDDD}"/>
    <cellStyle name="Output 2 2 2 3 3 2" xfId="2593" xr:uid="{EE9B59F0-843D-4DC7-929A-AA2644656232}"/>
    <cellStyle name="Output 2 2 2 3 4" xfId="1549" xr:uid="{3F8EFA37-D826-464A-A486-4F22FEDF9874}"/>
    <cellStyle name="Output 2 2 2 3 4 2" xfId="2844" xr:uid="{D3741A80-952C-4DD7-B2B4-59EE30FE11DB}"/>
    <cellStyle name="Output 2 2 2 3 5" xfId="1821" xr:uid="{95A5C138-1EE7-4F97-83B2-5A09CCCD0FB1}"/>
    <cellStyle name="Output 2 2 2 4" xfId="614" xr:uid="{DC993A36-33E8-4D38-9201-81EAE482294C}"/>
    <cellStyle name="Output 2 2 2 4 2" xfId="1984" xr:uid="{D8F81CB9-56D6-41C6-AC70-7493B2635719}"/>
    <cellStyle name="Output 2 2 2 5" xfId="1035" xr:uid="{E80C24CB-74AA-41E9-9B28-17EF4BB979FE}"/>
    <cellStyle name="Output 2 2 2 5 2" xfId="2330" xr:uid="{DDEB1340-7EC2-4558-A518-F60A98BE192E}"/>
    <cellStyle name="Output 2 2 2 6" xfId="737" xr:uid="{D3D25292-422E-4F54-B1F7-1A6AC02E0E76}"/>
    <cellStyle name="Output 2 2 2 6 2" xfId="2086" xr:uid="{960A499A-CC69-4AA8-ABBD-1B4AFFF12174}"/>
    <cellStyle name="Output 2 2 2 7" xfId="1601" xr:uid="{83DB5CDF-82B3-45EF-983F-2E2A4599A4FC}"/>
    <cellStyle name="Output 2 2 3" xfId="196" xr:uid="{00000000-0005-0000-0000-00005B010000}"/>
    <cellStyle name="Output 2 2 3 2" xfId="285" xr:uid="{00000000-0005-0000-0000-00005C010000}"/>
    <cellStyle name="Output 2 2 3 2 2" xfId="772" xr:uid="{C12575AB-17C5-4E70-A925-7606BC8BB910}"/>
    <cellStyle name="Output 2 2 3 2 2 2" xfId="2097" xr:uid="{47D36D5E-DF83-4AD1-BCA2-55CD72657A65}"/>
    <cellStyle name="Output 2 2 3 2 3" xfId="1166" xr:uid="{94B1F9A3-ABC9-49CE-A18A-BD912064377F}"/>
    <cellStyle name="Output 2 2 3 2 3 2" xfId="2461" xr:uid="{F22D5E07-2FBD-49B1-B7EF-FCBCB821D408}"/>
    <cellStyle name="Output 2 2 3 2 4" xfId="1431" xr:uid="{78777E26-80BE-4760-8BAE-82529EF33463}"/>
    <cellStyle name="Output 2 2 3 2 4 2" xfId="2726" xr:uid="{A92BA067-EBBA-4593-98F4-CFA1668150E7}"/>
    <cellStyle name="Output 2 2 3 2 5" xfId="1703" xr:uid="{5757B6AC-B482-49A6-A9E8-20749CC04E73}"/>
    <cellStyle name="Output 2 2 3 3" xfId="684" xr:uid="{6834EB70-F226-45B5-8E47-4717645CB09B}"/>
    <cellStyle name="Output 2 2 3 3 2" xfId="2050" xr:uid="{81158393-09EB-4496-AC93-A0EAC13EB4B3}"/>
    <cellStyle name="Output 2 2 3 4" xfId="1102" xr:uid="{AE0AEDC3-7A64-4245-BFCA-616218E39F57}"/>
    <cellStyle name="Output 2 2 3 4 2" xfId="2397" xr:uid="{9A1414B9-D848-471D-AB5E-80B5AA4377DB}"/>
    <cellStyle name="Output 2 2 3 5" xfId="1393" xr:uid="{5693B745-AF0E-47BE-81F8-1CC1BB8E7B1D}"/>
    <cellStyle name="Output 2 2 3 5 2" xfId="2688" xr:uid="{FA6D92F6-C030-432B-B249-D2967002D4D4}"/>
    <cellStyle name="Output 2 2 3 6" xfId="1667" xr:uid="{7322D0D5-0D90-4704-B90D-BAE7E495FC20}"/>
    <cellStyle name="Output 2 2 4" xfId="434" xr:uid="{00000000-0005-0000-0000-00005D010000}"/>
    <cellStyle name="Output 2 2 4 2" xfId="921" xr:uid="{1835170E-3D0C-47C0-B3D6-6AED5F05F16B}"/>
    <cellStyle name="Output 2 2 4 2 2" xfId="2219" xr:uid="{DC89C840-046B-4D7E-B9A1-B7D2F48ED1F2}"/>
    <cellStyle name="Output 2 2 4 3" xfId="1299" xr:uid="{69A237C5-4D93-4ED6-8751-A36A4C55F705}"/>
    <cellStyle name="Output 2 2 4 3 2" xfId="2594" xr:uid="{6A43C483-BA62-4FCE-BB1A-C9D8E51BDF73}"/>
    <cellStyle name="Output 2 2 4 4" xfId="1550" xr:uid="{DF178235-654A-4C15-A311-484420B352AE}"/>
    <cellStyle name="Output 2 2 4 4 2" xfId="2845" xr:uid="{5927D7F7-4D64-4A18-9AF7-663E320343DA}"/>
    <cellStyle name="Output 2 2 4 5" xfId="1822" xr:uid="{3CACB509-095F-46F2-87BB-CF85721D4A25}"/>
    <cellStyle name="Output 2 2 5" xfId="591" xr:uid="{3E7015B7-B528-453D-95A1-6CCE86AF82C0}"/>
    <cellStyle name="Output 2 2 5 2" xfId="1965" xr:uid="{19308AB1-D27F-488A-BC2E-68C3C15D24E1}"/>
    <cellStyle name="Output 2 2 6" xfId="1015" xr:uid="{995FF055-8BE3-4D91-BF51-508E462FF86F}"/>
    <cellStyle name="Output 2 2 6 2" xfId="2310" xr:uid="{508013A3-C137-486F-9781-69E5E8E17400}"/>
    <cellStyle name="Output 2 2 7" xfId="1148" xr:uid="{F6DEDB36-62E7-4DD3-ADE3-C668DF244490}"/>
    <cellStyle name="Output 2 2 7 2" xfId="2443" xr:uid="{345EC400-F08D-4EB2-826C-091F553A5325}"/>
    <cellStyle name="Output 2 3" xfId="104" xr:uid="{00000000-0005-0000-0000-00005E010000}"/>
    <cellStyle name="Output 2 3 2" xfId="127" xr:uid="{00000000-0005-0000-0000-00005F010000}"/>
    <cellStyle name="Output 2 3 2 2" xfId="219" xr:uid="{00000000-0005-0000-0000-000060010000}"/>
    <cellStyle name="Output 2 3 2 2 2" xfId="435" xr:uid="{00000000-0005-0000-0000-000061010000}"/>
    <cellStyle name="Output 2 3 2 2 2 2" xfId="922" xr:uid="{D6C345AE-8D94-460A-9FB3-7BF5618062CB}"/>
    <cellStyle name="Output 2 3 2 2 2 2 2" xfId="2220" xr:uid="{1B82F1D4-D227-4FF2-8161-51F3A383DC6A}"/>
    <cellStyle name="Output 2 3 2 2 2 3" xfId="1300" xr:uid="{FAF6DD76-7CFB-4BD1-9D14-1C026A4B9C49}"/>
    <cellStyle name="Output 2 3 2 2 2 3 2" xfId="2595" xr:uid="{138B195B-0F2A-4CD6-B640-4E8FA402D10F}"/>
    <cellStyle name="Output 2 3 2 2 2 4" xfId="1551" xr:uid="{B7FA2FB0-3F41-4E82-9CE8-1AB13A3095E5}"/>
    <cellStyle name="Output 2 3 2 2 2 4 2" xfId="2846" xr:uid="{B5BC1887-5A49-4096-AE6B-C404DEC46529}"/>
    <cellStyle name="Output 2 3 2 2 2 5" xfId="1823" xr:uid="{59414660-2F95-4EF0-B0DE-0EF54B83A95B}"/>
    <cellStyle name="Output 2 3 2 2 3" xfId="707" xr:uid="{EFE54E9E-101B-4C93-AD08-65D9F945A1B2}"/>
    <cellStyle name="Output 2 3 2 2 3 2" xfId="2069" xr:uid="{D392C482-6113-45F5-940E-C50546A4F5DD}"/>
    <cellStyle name="Output 2 3 2 2 4" xfId="1124" xr:uid="{D01FA32D-070D-440C-9DE0-53699CC86ED9}"/>
    <cellStyle name="Output 2 3 2 2 4 2" xfId="2419" xr:uid="{FE4F9AC8-5AA2-40DC-B5FE-35DD2B2CCBF9}"/>
    <cellStyle name="Output 2 3 2 2 5" xfId="1412" xr:uid="{B39AF885-B9FA-4E21-9C34-305B3E591EFE}"/>
    <cellStyle name="Output 2 3 2 2 5 2" xfId="2707" xr:uid="{7DD4312B-5E0A-41FC-8D27-000649D21045}"/>
    <cellStyle name="Output 2 3 2 2 6" xfId="1686" xr:uid="{F1DE9437-ECC3-46BD-AF2F-D13169A08761}"/>
    <cellStyle name="Output 2 3 2 3" xfId="436" xr:uid="{00000000-0005-0000-0000-000062010000}"/>
    <cellStyle name="Output 2 3 2 3 2" xfId="923" xr:uid="{ECB424AC-1D0A-418A-8798-6D812A10234D}"/>
    <cellStyle name="Output 2 3 2 3 2 2" xfId="2221" xr:uid="{72836B23-F7CC-4A94-AFF2-FFD6EA6B11E8}"/>
    <cellStyle name="Output 2 3 2 3 3" xfId="1301" xr:uid="{7EFFCF6D-4BCE-46FE-A237-D75779B5537B}"/>
    <cellStyle name="Output 2 3 2 3 3 2" xfId="2596" xr:uid="{6F42A6B9-57AC-42EB-A3D6-E07290C704E2}"/>
    <cellStyle name="Output 2 3 2 3 4" xfId="1552" xr:uid="{502D1FD0-0906-4FD2-BF56-7675DFCD1578}"/>
    <cellStyle name="Output 2 3 2 3 4 2" xfId="2847" xr:uid="{894A2BE2-5932-4453-B0F8-FF4AC7E222FA}"/>
    <cellStyle name="Output 2 3 2 3 5" xfId="1824" xr:uid="{7F10295E-FA81-42F1-9085-D746FCA4D40E}"/>
    <cellStyle name="Output 2 3 2 4" xfId="615" xr:uid="{86570B04-2D3C-45CF-BCE2-FBE4E45DA2E5}"/>
    <cellStyle name="Output 2 3 2 4 2" xfId="1985" xr:uid="{2D26CFFD-721E-413C-8F9A-35B548498D4D}"/>
    <cellStyle name="Output 2 3 2 5" xfId="1036" xr:uid="{9ED68195-0CF5-43D8-BF8D-FEDA7143AEB7}"/>
    <cellStyle name="Output 2 3 2 5 2" xfId="2331" xr:uid="{DEFDB1D6-95A3-4BF1-A1E3-6CA480980FDE}"/>
    <cellStyle name="Output 2 3 2 6" xfId="738" xr:uid="{CE8574CF-9CF2-472C-BF56-0ACEE8C93760}"/>
    <cellStyle name="Output 2 3 2 6 2" xfId="2087" xr:uid="{8C8C910A-A2E0-4135-8D4D-1D813E7D7D65}"/>
    <cellStyle name="Output 2 3 2 7" xfId="1602" xr:uid="{56D8F640-CCED-47C1-8DF3-0939015AAC2C}"/>
    <cellStyle name="Output 2 3 3" xfId="197" xr:uid="{00000000-0005-0000-0000-000063010000}"/>
    <cellStyle name="Output 2 3 3 2" xfId="286" xr:uid="{00000000-0005-0000-0000-000064010000}"/>
    <cellStyle name="Output 2 3 3 2 2" xfId="773" xr:uid="{A2ADF8B9-A0D3-4534-A3EF-17B924254580}"/>
    <cellStyle name="Output 2 3 3 2 2 2" xfId="2098" xr:uid="{A3BFDD71-2F30-4E68-9104-BD7521CC856F}"/>
    <cellStyle name="Output 2 3 3 2 3" xfId="1167" xr:uid="{7240D4CA-211E-4B3C-9871-A3BF53D5E2BC}"/>
    <cellStyle name="Output 2 3 3 2 3 2" xfId="2462" xr:uid="{7525A72F-2511-42CD-ABCD-2EF1F8697125}"/>
    <cellStyle name="Output 2 3 3 2 4" xfId="1432" xr:uid="{2C58AA3C-35DE-4013-8C0D-8493B09205BC}"/>
    <cellStyle name="Output 2 3 3 2 4 2" xfId="2727" xr:uid="{EB7F1D7B-2732-46FD-A00A-38EC862A2323}"/>
    <cellStyle name="Output 2 3 3 2 5" xfId="1704" xr:uid="{8288FD80-026E-4800-B477-53B3FEF2B5A0}"/>
    <cellStyle name="Output 2 3 3 3" xfId="685" xr:uid="{4F9C691C-F321-47F5-8011-E0B12E634767}"/>
    <cellStyle name="Output 2 3 3 3 2" xfId="2051" xr:uid="{77F1777B-9477-4FE9-BA8E-7C9ECB51024D}"/>
    <cellStyle name="Output 2 3 3 4" xfId="1103" xr:uid="{60BD041D-F856-4013-BAAF-647180B008BE}"/>
    <cellStyle name="Output 2 3 3 4 2" xfId="2398" xr:uid="{C16E5A19-5F03-45F0-B8F3-1E3ED4D07C36}"/>
    <cellStyle name="Output 2 3 3 5" xfId="1394" xr:uid="{4F8F68DB-98E2-4644-8028-80B6B2F5A4E9}"/>
    <cellStyle name="Output 2 3 3 5 2" xfId="2689" xr:uid="{6C09F06A-7219-4771-B2AC-DD8CCE54E649}"/>
    <cellStyle name="Output 2 3 3 6" xfId="1668" xr:uid="{FCFF1A8F-D50A-4241-8C32-B7F96354D9A3}"/>
    <cellStyle name="Output 2 3 4" xfId="437" xr:uid="{00000000-0005-0000-0000-000065010000}"/>
    <cellStyle name="Output 2 3 4 2" xfId="924" xr:uid="{ED519CEE-B012-4869-89F9-5092128A01DD}"/>
    <cellStyle name="Output 2 3 4 2 2" xfId="2222" xr:uid="{85166C90-A81E-416F-9076-884C7F2D52BE}"/>
    <cellStyle name="Output 2 3 4 3" xfId="1302" xr:uid="{1198D6EF-AB3F-41D7-805A-1A41A0795AF8}"/>
    <cellStyle name="Output 2 3 4 3 2" xfId="2597" xr:uid="{A4B11EEE-DE9A-4E7D-AD4E-E489B873080B}"/>
    <cellStyle name="Output 2 3 4 4" xfId="1553" xr:uid="{EFF5A92E-C194-4EDA-AECD-5A05C18ACBE4}"/>
    <cellStyle name="Output 2 3 4 4 2" xfId="2848" xr:uid="{3A9DC8A4-7EA1-4697-93C5-C764953F2755}"/>
    <cellStyle name="Output 2 3 4 5" xfId="1825" xr:uid="{64F32C03-60B0-461C-A28A-862D54E3F10D}"/>
    <cellStyle name="Output 2 3 5" xfId="592" xr:uid="{D1D7B09E-F1AA-4F8C-B3F8-F4C3EA2AA601}"/>
    <cellStyle name="Output 2 3 5 2" xfId="1966" xr:uid="{E567B745-12CD-4E76-869C-2653673243BC}"/>
    <cellStyle name="Output 2 3 6" xfId="1016" xr:uid="{CCFF4B17-8895-4492-A77B-3E512570F8F1}"/>
    <cellStyle name="Output 2 3 6 2" xfId="2311" xr:uid="{904FAFF7-8DFD-4B41-AF08-F784A7E7F520}"/>
    <cellStyle name="Output 2 3 7" xfId="1203" xr:uid="{DC62DD2D-639A-4D3E-8CEA-17CB07FE5E3B}"/>
    <cellStyle name="Output 2 3 7 2" xfId="2498" xr:uid="{F95AF081-9962-45CB-8A56-371A4FBE0334}"/>
    <cellStyle name="Output 2 4" xfId="105" xr:uid="{00000000-0005-0000-0000-000066010000}"/>
    <cellStyle name="Output 2 4 2" xfId="128" xr:uid="{00000000-0005-0000-0000-000067010000}"/>
    <cellStyle name="Output 2 4 2 2" xfId="220" xr:uid="{00000000-0005-0000-0000-000068010000}"/>
    <cellStyle name="Output 2 4 2 2 2" xfId="438" xr:uid="{00000000-0005-0000-0000-000069010000}"/>
    <cellStyle name="Output 2 4 2 2 2 2" xfId="925" xr:uid="{3C92E715-8725-43E8-AEA8-759D5B6689B2}"/>
    <cellStyle name="Output 2 4 2 2 2 2 2" xfId="2223" xr:uid="{F8CA333F-80AD-4539-BF8D-00B8EC5C7007}"/>
    <cellStyle name="Output 2 4 2 2 2 3" xfId="1303" xr:uid="{ADCFC741-CAAC-4191-A958-C53F2EFA9B16}"/>
    <cellStyle name="Output 2 4 2 2 2 3 2" xfId="2598" xr:uid="{EC5902E7-1379-40A0-8920-7A33A388F6B7}"/>
    <cellStyle name="Output 2 4 2 2 2 4" xfId="1554" xr:uid="{15F0312A-69EF-4011-87B1-46B716F7204D}"/>
    <cellStyle name="Output 2 4 2 2 2 4 2" xfId="2849" xr:uid="{2B613B7D-5695-4066-ABCD-8D1CC602AAFC}"/>
    <cellStyle name="Output 2 4 2 2 2 5" xfId="1826" xr:uid="{FF4A2C4C-CFEF-432F-8FF6-2A1E2E992C55}"/>
    <cellStyle name="Output 2 4 2 2 3" xfId="708" xr:uid="{E2EAA6A5-8523-4F81-ACE8-7864277FED4D}"/>
    <cellStyle name="Output 2 4 2 2 3 2" xfId="2070" xr:uid="{A5A59699-A9ED-4B17-9C64-C3E1E94265D1}"/>
    <cellStyle name="Output 2 4 2 2 4" xfId="1125" xr:uid="{6784C5E9-32F9-4685-B4DE-A2099FDC6B61}"/>
    <cellStyle name="Output 2 4 2 2 4 2" xfId="2420" xr:uid="{4BE1C300-1BA6-4A1C-8153-1DF3B80C13CE}"/>
    <cellStyle name="Output 2 4 2 2 5" xfId="1413" xr:uid="{DE9F2784-B0AD-41A6-9A2E-7C8EF16D25B7}"/>
    <cellStyle name="Output 2 4 2 2 5 2" xfId="2708" xr:uid="{3428E00E-F346-4D2D-B492-F49D22E85FEA}"/>
    <cellStyle name="Output 2 4 2 2 6" xfId="1687" xr:uid="{B6855335-3374-4EA5-B947-907C00246006}"/>
    <cellStyle name="Output 2 4 2 3" xfId="439" xr:uid="{00000000-0005-0000-0000-00006A010000}"/>
    <cellStyle name="Output 2 4 2 3 2" xfId="926" xr:uid="{F99A0165-F5D6-4D48-A509-6FFF43B4938C}"/>
    <cellStyle name="Output 2 4 2 3 2 2" xfId="2224" xr:uid="{05F16ECB-F4A4-415B-BED8-F4B0B901835C}"/>
    <cellStyle name="Output 2 4 2 3 3" xfId="1304" xr:uid="{3349BAAC-2E72-4676-BC6D-C63EB119B39A}"/>
    <cellStyle name="Output 2 4 2 3 3 2" xfId="2599" xr:uid="{229EDBD9-5317-42C4-854C-9BCEB07560BD}"/>
    <cellStyle name="Output 2 4 2 3 4" xfId="1555" xr:uid="{DA75C29C-191B-4591-8B66-8AA57D64AD50}"/>
    <cellStyle name="Output 2 4 2 3 4 2" xfId="2850" xr:uid="{AA17DA99-2503-4331-B5EE-DECAA01A757F}"/>
    <cellStyle name="Output 2 4 2 3 5" xfId="1827" xr:uid="{67937453-F88C-4890-940C-ED1BA8BFB670}"/>
    <cellStyle name="Output 2 4 2 4" xfId="616" xr:uid="{4EF577C6-937C-489C-88C7-CA4C0353A90D}"/>
    <cellStyle name="Output 2 4 2 4 2" xfId="1986" xr:uid="{E4FE5A61-44E6-4E46-B7F9-87C49A2F4431}"/>
    <cellStyle name="Output 2 4 2 5" xfId="1037" xr:uid="{F4ECDEB7-CC8C-4E9E-ACFA-A7CB7F1DE012}"/>
    <cellStyle name="Output 2 4 2 5 2" xfId="2332" xr:uid="{6A84C637-9EEC-4A5F-B789-C4E24C01DFD8}"/>
    <cellStyle name="Output 2 4 2 6" xfId="528" xr:uid="{714ED93A-68D5-4BC3-A736-8D3155B8E477}"/>
    <cellStyle name="Output 2 4 2 6 2" xfId="1904" xr:uid="{0FC27D78-0F23-4FD2-AEBF-F098B65075D3}"/>
    <cellStyle name="Output 2 4 2 7" xfId="1603" xr:uid="{F09495A1-AA3F-46E2-9155-459323208437}"/>
    <cellStyle name="Output 2 4 3" xfId="198" xr:uid="{00000000-0005-0000-0000-00006B010000}"/>
    <cellStyle name="Output 2 4 3 2" xfId="287" xr:uid="{00000000-0005-0000-0000-00006C010000}"/>
    <cellStyle name="Output 2 4 3 2 2" xfId="774" xr:uid="{3BCD1826-BCA2-4F71-B72E-5A3767178AAF}"/>
    <cellStyle name="Output 2 4 3 2 2 2" xfId="2099" xr:uid="{F51F07BB-F348-41A2-9CCC-2B16E0BD4977}"/>
    <cellStyle name="Output 2 4 3 2 3" xfId="1168" xr:uid="{8E4B47B6-6039-4FEE-B1CD-A7026ABB0C81}"/>
    <cellStyle name="Output 2 4 3 2 3 2" xfId="2463" xr:uid="{2CF9400F-2DAF-4FAE-A37C-01504CC67BAC}"/>
    <cellStyle name="Output 2 4 3 2 4" xfId="1433" xr:uid="{7109DF4B-0646-47D9-9600-B30EF1E3B127}"/>
    <cellStyle name="Output 2 4 3 2 4 2" xfId="2728" xr:uid="{BD0AA614-F35F-489E-B153-9EA0D3735D44}"/>
    <cellStyle name="Output 2 4 3 2 5" xfId="1705" xr:uid="{AFDBF8AD-8685-42B9-A97A-6B6049418C37}"/>
    <cellStyle name="Output 2 4 3 3" xfId="686" xr:uid="{7ACBAD6B-E43D-4A1E-9C0A-713F6AF29BED}"/>
    <cellStyle name="Output 2 4 3 3 2" xfId="2052" xr:uid="{57A92917-70AD-4D31-854E-29421FC6DD3A}"/>
    <cellStyle name="Output 2 4 3 4" xfId="1104" xr:uid="{AC6D42C1-9818-4C0B-9AD7-67A7D9595D2C}"/>
    <cellStyle name="Output 2 4 3 4 2" xfId="2399" xr:uid="{A3674363-3BC8-4E7B-9C11-7C05C36BE612}"/>
    <cellStyle name="Output 2 4 3 5" xfId="1395" xr:uid="{5E06A964-45C8-4113-9056-D1B7B5EC0337}"/>
    <cellStyle name="Output 2 4 3 5 2" xfId="2690" xr:uid="{025F13D3-232A-4B6E-B3D6-04E57BC0E03C}"/>
    <cellStyle name="Output 2 4 3 6" xfId="1669" xr:uid="{956E0A88-B927-4A29-9E27-70D98807B2AE}"/>
    <cellStyle name="Output 2 4 4" xfId="440" xr:uid="{00000000-0005-0000-0000-00006D010000}"/>
    <cellStyle name="Output 2 4 4 2" xfId="927" xr:uid="{1B4B9748-961B-47EC-825C-9EC63D94BB36}"/>
    <cellStyle name="Output 2 4 4 2 2" xfId="2225" xr:uid="{A43A6713-9BCF-4AAF-BFC4-5D7CADCBA50B}"/>
    <cellStyle name="Output 2 4 4 3" xfId="1305" xr:uid="{59A144C1-207A-46F3-BAC1-46E8F123183D}"/>
    <cellStyle name="Output 2 4 4 3 2" xfId="2600" xr:uid="{41C38292-04C3-4348-8BC2-A61DFFFC39E1}"/>
    <cellStyle name="Output 2 4 4 4" xfId="1556" xr:uid="{9FFC498C-CF74-488F-8C20-211377A22F39}"/>
    <cellStyle name="Output 2 4 4 4 2" xfId="2851" xr:uid="{7707B91B-7D1A-471E-95EC-DB6039E88989}"/>
    <cellStyle name="Output 2 4 4 5" xfId="1828" xr:uid="{4B0D9168-CC49-45A9-B57A-09FBA3D09E7F}"/>
    <cellStyle name="Output 2 4 5" xfId="593" xr:uid="{E743553D-6B4A-4164-9F80-72FC444E3950}"/>
    <cellStyle name="Output 2 4 5 2" xfId="1967" xr:uid="{2854542A-CB56-45B0-A00B-0051846EC841}"/>
    <cellStyle name="Output 2 4 6" xfId="1017" xr:uid="{2EA9CDF0-1E47-4F12-8011-69AA7C146B39}"/>
    <cellStyle name="Output 2 4 6 2" xfId="2312" xr:uid="{F94E524F-3954-43EF-90BC-08ED5B976F1F}"/>
    <cellStyle name="Output 2 4 7" xfId="1147" xr:uid="{B3507F46-36F6-4279-8FE6-8D46DDE3DE1F}"/>
    <cellStyle name="Output 2 4 7 2" xfId="2442" xr:uid="{AB63A5E4-B304-4856-B665-6E8B5B0DB8D0}"/>
    <cellStyle name="Output 2 5" xfId="106" xr:uid="{00000000-0005-0000-0000-00006E010000}"/>
    <cellStyle name="Output 2 5 2" xfId="129" xr:uid="{00000000-0005-0000-0000-00006F010000}"/>
    <cellStyle name="Output 2 5 2 2" xfId="221" xr:uid="{00000000-0005-0000-0000-000070010000}"/>
    <cellStyle name="Output 2 5 2 2 2" xfId="441" xr:uid="{00000000-0005-0000-0000-000071010000}"/>
    <cellStyle name="Output 2 5 2 2 2 2" xfId="928" xr:uid="{0B28E030-FAD3-480B-8BB7-743C9CB4F369}"/>
    <cellStyle name="Output 2 5 2 2 2 2 2" xfId="2226" xr:uid="{D0429227-EC0E-497A-B93B-9B83577D5E25}"/>
    <cellStyle name="Output 2 5 2 2 2 3" xfId="1306" xr:uid="{D7EAA837-A9A7-46F9-84B1-44BD5405CAF6}"/>
    <cellStyle name="Output 2 5 2 2 2 3 2" xfId="2601" xr:uid="{8444715D-DCEE-4447-9BB9-FAFC4270EA45}"/>
    <cellStyle name="Output 2 5 2 2 2 4" xfId="1557" xr:uid="{47D77A80-A2AC-448B-8FB2-D998C7818E2F}"/>
    <cellStyle name="Output 2 5 2 2 2 4 2" xfId="2852" xr:uid="{738015FE-9F5A-4E55-B321-4ED4A05A0FCB}"/>
    <cellStyle name="Output 2 5 2 2 2 5" xfId="1829" xr:uid="{F2683B7D-DAEC-4709-8F70-C6722071E8B7}"/>
    <cellStyle name="Output 2 5 2 2 3" xfId="709" xr:uid="{F1ADB294-A46A-44A5-B636-C74C4C35E4FB}"/>
    <cellStyle name="Output 2 5 2 2 3 2" xfId="2071" xr:uid="{1560BC7F-20A4-47B8-B795-2758379EC393}"/>
    <cellStyle name="Output 2 5 2 2 4" xfId="1126" xr:uid="{A64E92B4-2F7A-40FE-A701-D764C06F8905}"/>
    <cellStyle name="Output 2 5 2 2 4 2" xfId="2421" xr:uid="{77955DAD-AA8A-4007-8D8D-14826AF3BEA7}"/>
    <cellStyle name="Output 2 5 2 2 5" xfId="1414" xr:uid="{243AF40B-C061-4CD1-B243-B365C454C009}"/>
    <cellStyle name="Output 2 5 2 2 5 2" xfId="2709" xr:uid="{E283EA60-207C-4DDE-8B8C-6156AC2D8553}"/>
    <cellStyle name="Output 2 5 2 2 6" xfId="1688" xr:uid="{F9B85976-B655-4C7A-A9F9-54D5235A0743}"/>
    <cellStyle name="Output 2 5 2 3" xfId="442" xr:uid="{00000000-0005-0000-0000-000072010000}"/>
    <cellStyle name="Output 2 5 2 3 2" xfId="929" xr:uid="{18AF4AD6-3FBA-447C-9260-90F10161E982}"/>
    <cellStyle name="Output 2 5 2 3 2 2" xfId="2227" xr:uid="{C271C03A-535D-4125-B60E-DAC858EACB90}"/>
    <cellStyle name="Output 2 5 2 3 3" xfId="1307" xr:uid="{3A35CCAC-9B78-4538-94D4-10326DA28D0F}"/>
    <cellStyle name="Output 2 5 2 3 3 2" xfId="2602" xr:uid="{2F1FBA0C-46CF-498A-A509-2AB29564F86D}"/>
    <cellStyle name="Output 2 5 2 3 4" xfId="1558" xr:uid="{5AD90E25-5BE4-4791-BD16-9B4AAD0B117D}"/>
    <cellStyle name="Output 2 5 2 3 4 2" xfId="2853" xr:uid="{6D715750-9E94-4051-875B-1750451ACD37}"/>
    <cellStyle name="Output 2 5 2 3 5" xfId="1830" xr:uid="{E4074497-5B91-4BC2-B53E-917068B289A8}"/>
    <cellStyle name="Output 2 5 2 4" xfId="617" xr:uid="{2DA623FC-D493-40C3-A173-512F5DA2F3A1}"/>
    <cellStyle name="Output 2 5 2 4 2" xfId="1987" xr:uid="{08D6663D-0BDB-439D-874A-C167B74901C9}"/>
    <cellStyle name="Output 2 5 2 5" xfId="1038" xr:uid="{5FF9394C-DBBE-483A-AC69-9821CDFDE4E1}"/>
    <cellStyle name="Output 2 5 2 5 2" xfId="2333" xr:uid="{3631C4A1-C4AD-4901-B1B8-106BD95D60F6}"/>
    <cellStyle name="Output 2 5 2 6" xfId="529" xr:uid="{2380011D-54AD-4297-A767-A2CED8131F73}"/>
    <cellStyle name="Output 2 5 2 6 2" xfId="1905" xr:uid="{36F55CAE-6EFB-4ADB-B0D5-05D07A4B72BB}"/>
    <cellStyle name="Output 2 5 2 7" xfId="1604" xr:uid="{0A6F12F4-2B47-4B10-A717-922062552C55}"/>
    <cellStyle name="Output 2 5 3" xfId="199" xr:uid="{00000000-0005-0000-0000-000073010000}"/>
    <cellStyle name="Output 2 5 3 2" xfId="288" xr:uid="{00000000-0005-0000-0000-000074010000}"/>
    <cellStyle name="Output 2 5 3 2 2" xfId="775" xr:uid="{BDD105A3-26DB-42E7-BF77-9E6E187EEABB}"/>
    <cellStyle name="Output 2 5 3 2 2 2" xfId="2100" xr:uid="{6F639F4A-40A1-4223-8678-056B54CF3977}"/>
    <cellStyle name="Output 2 5 3 2 3" xfId="1169" xr:uid="{4A223B66-638B-4750-A566-5319E30D51CB}"/>
    <cellStyle name="Output 2 5 3 2 3 2" xfId="2464" xr:uid="{514EE5B1-403F-4708-8DA8-16A1B24E96E1}"/>
    <cellStyle name="Output 2 5 3 2 4" xfId="1434" xr:uid="{03143EEE-ECE5-4273-A8DF-697371E2F817}"/>
    <cellStyle name="Output 2 5 3 2 4 2" xfId="2729" xr:uid="{FA192351-F0D9-425D-AA84-5517D2FB0214}"/>
    <cellStyle name="Output 2 5 3 2 5" xfId="1706" xr:uid="{9008E790-F828-45F7-8B59-04A2A0333E0A}"/>
    <cellStyle name="Output 2 5 3 3" xfId="687" xr:uid="{D2E329AD-84F8-4CAE-949F-73F3341F21FA}"/>
    <cellStyle name="Output 2 5 3 3 2" xfId="2053" xr:uid="{BC65EA43-0BFA-45AF-952D-ACCA4B95EE42}"/>
    <cellStyle name="Output 2 5 3 4" xfId="1105" xr:uid="{911C245B-CA33-4432-AAA5-392E0A01C51A}"/>
    <cellStyle name="Output 2 5 3 4 2" xfId="2400" xr:uid="{473CD0D5-D860-4937-8101-1473EEB0CD4E}"/>
    <cellStyle name="Output 2 5 3 5" xfId="1396" xr:uid="{8A8D67D3-A646-4363-A003-68416D87A7E8}"/>
    <cellStyle name="Output 2 5 3 5 2" xfId="2691" xr:uid="{10F5219A-ACF5-4E0C-947E-E18930CAFAE3}"/>
    <cellStyle name="Output 2 5 3 6" xfId="1670" xr:uid="{000B7D12-FA17-4624-AF3F-CAF50C769B1D}"/>
    <cellStyle name="Output 2 5 4" xfId="443" xr:uid="{00000000-0005-0000-0000-000075010000}"/>
    <cellStyle name="Output 2 5 4 2" xfId="930" xr:uid="{9A47B575-47B3-4AF3-8578-7DCAB0B91DC8}"/>
    <cellStyle name="Output 2 5 4 2 2" xfId="2228" xr:uid="{8025231A-03B8-4787-AD34-7005E6F1ED1A}"/>
    <cellStyle name="Output 2 5 4 3" xfId="1308" xr:uid="{12C8ED3B-3AEA-44A9-8375-A0D916C72C1D}"/>
    <cellStyle name="Output 2 5 4 3 2" xfId="2603" xr:uid="{E919B38F-64D4-4701-BF57-775A3D770EE8}"/>
    <cellStyle name="Output 2 5 4 4" xfId="1559" xr:uid="{A3175C01-8861-48A9-B3FD-BC6C724E038B}"/>
    <cellStyle name="Output 2 5 4 4 2" xfId="2854" xr:uid="{7C05ABEB-0767-4571-A9D6-C44014A4A0FA}"/>
    <cellStyle name="Output 2 5 4 5" xfId="1831" xr:uid="{0EE3229D-207A-4566-96C2-84D1D8E3F0C6}"/>
    <cellStyle name="Output 2 5 5" xfId="594" xr:uid="{AA3467BB-0308-4327-8C08-4B90A877DEC3}"/>
    <cellStyle name="Output 2 5 5 2" xfId="1968" xr:uid="{466D0CE0-3018-48A3-AE85-3620D5BF8B8C}"/>
    <cellStyle name="Output 2 5 6" xfId="1018" xr:uid="{F0480F95-9EFE-43DB-A7F8-81E01C588186}"/>
    <cellStyle name="Output 2 5 6 2" xfId="2313" xr:uid="{38E9A0A4-8F6C-4539-BF65-33CEC8E20539}"/>
    <cellStyle name="Output 2 5 7" xfId="1146" xr:uid="{95E4770C-0137-45AA-B955-7AA6739AD4B6}"/>
    <cellStyle name="Output 2 5 7 2" xfId="2441" xr:uid="{4B04549F-950B-414C-A8A1-B508803208C3}"/>
    <cellStyle name="Output 2 6" xfId="107" xr:uid="{00000000-0005-0000-0000-000076010000}"/>
    <cellStyle name="Output 2 6 2" xfId="130" xr:uid="{00000000-0005-0000-0000-000077010000}"/>
    <cellStyle name="Output 2 6 2 2" xfId="222" xr:uid="{00000000-0005-0000-0000-000078010000}"/>
    <cellStyle name="Output 2 6 2 2 2" xfId="444" xr:uid="{00000000-0005-0000-0000-000079010000}"/>
    <cellStyle name="Output 2 6 2 2 2 2" xfId="931" xr:uid="{DEA97266-33BF-4092-B515-9B216F1B3644}"/>
    <cellStyle name="Output 2 6 2 2 2 2 2" xfId="2229" xr:uid="{A7F826E1-2E7F-47C4-AD90-7B0CD1E02E96}"/>
    <cellStyle name="Output 2 6 2 2 2 3" xfId="1309" xr:uid="{E9D22548-15E8-49CB-A148-3A320E209C2D}"/>
    <cellStyle name="Output 2 6 2 2 2 3 2" xfId="2604" xr:uid="{ABE946D6-8DBE-4F19-8480-A1F42685580C}"/>
    <cellStyle name="Output 2 6 2 2 2 4" xfId="1560" xr:uid="{4D1D69B3-EAD6-4958-AE0D-A4B0C2AEEB64}"/>
    <cellStyle name="Output 2 6 2 2 2 4 2" xfId="2855" xr:uid="{B1CEF7C3-6BC9-41B9-A31D-F00E076D0402}"/>
    <cellStyle name="Output 2 6 2 2 2 5" xfId="1832" xr:uid="{36BE12D1-2DEF-45CC-B436-09A5D58B449B}"/>
    <cellStyle name="Output 2 6 2 2 3" xfId="710" xr:uid="{B9C7C902-7C8D-40B4-B8C2-78435E58DE24}"/>
    <cellStyle name="Output 2 6 2 2 3 2" xfId="2072" xr:uid="{40BC2D23-5758-4D85-9F6C-A50E82035847}"/>
    <cellStyle name="Output 2 6 2 2 4" xfId="1127" xr:uid="{6AF1A7E4-546A-46FE-A841-699F85E1AB45}"/>
    <cellStyle name="Output 2 6 2 2 4 2" xfId="2422" xr:uid="{C26A63F1-817C-449D-AE6B-CBCBC9B8A98A}"/>
    <cellStyle name="Output 2 6 2 2 5" xfId="1415" xr:uid="{A8F29D5D-667B-4702-9B48-42B3676E76FF}"/>
    <cellStyle name="Output 2 6 2 2 5 2" xfId="2710" xr:uid="{EC99E2A5-7A54-4F09-B0B0-907795B5587B}"/>
    <cellStyle name="Output 2 6 2 2 6" xfId="1689" xr:uid="{5596CFC8-C997-47B1-BCD7-C1BDA514F8B8}"/>
    <cellStyle name="Output 2 6 2 3" xfId="445" xr:uid="{00000000-0005-0000-0000-00007A010000}"/>
    <cellStyle name="Output 2 6 2 3 2" xfId="932" xr:uid="{E5E98C08-5779-46C5-8010-FB5822082473}"/>
    <cellStyle name="Output 2 6 2 3 2 2" xfId="2230" xr:uid="{317AAB22-1444-45EB-A123-8BF4E315E075}"/>
    <cellStyle name="Output 2 6 2 3 3" xfId="1310" xr:uid="{D559520A-7BC2-43DC-963C-1A99D19B945D}"/>
    <cellStyle name="Output 2 6 2 3 3 2" xfId="2605" xr:uid="{3529226C-AEBE-43D4-93F9-AA55ED704165}"/>
    <cellStyle name="Output 2 6 2 3 4" xfId="1561" xr:uid="{2E6984D5-94B1-47E5-ACEB-233691AC0229}"/>
    <cellStyle name="Output 2 6 2 3 4 2" xfId="2856" xr:uid="{4FCCE62A-8E14-411B-AB07-90362AA62AEA}"/>
    <cellStyle name="Output 2 6 2 3 5" xfId="1833" xr:uid="{0A8AEC57-1B31-4EC5-B706-B7DA47A7B801}"/>
    <cellStyle name="Output 2 6 2 4" xfId="618" xr:uid="{FE73BB15-C068-4F5C-AD4D-9B02CBB54657}"/>
    <cellStyle name="Output 2 6 2 4 2" xfId="1988" xr:uid="{6BA941E0-D57C-4778-9D7A-00AA4028864E}"/>
    <cellStyle name="Output 2 6 2 5" xfId="1039" xr:uid="{0F0FD693-A6B2-4ABE-B9F7-A0B0E7A0D84E}"/>
    <cellStyle name="Output 2 6 2 5 2" xfId="2334" xr:uid="{A283D343-E029-4669-B400-3297E6ADFFDB}"/>
    <cellStyle name="Output 2 6 2 6" xfId="500" xr:uid="{891BE1D7-B013-4235-B8C6-7ED43F8BAA32}"/>
    <cellStyle name="Output 2 6 2 6 2" xfId="1878" xr:uid="{2D299D02-001A-49DD-ABFE-66A7837B7C5F}"/>
    <cellStyle name="Output 2 6 2 7" xfId="1605" xr:uid="{E909BABB-7E3E-4ED4-A39E-BA101E8A3301}"/>
    <cellStyle name="Output 2 6 3" xfId="200" xr:uid="{00000000-0005-0000-0000-00007B010000}"/>
    <cellStyle name="Output 2 6 3 2" xfId="289" xr:uid="{00000000-0005-0000-0000-00007C010000}"/>
    <cellStyle name="Output 2 6 3 2 2" xfId="776" xr:uid="{4859D3F4-855A-4F71-89FC-19C6DF28A144}"/>
    <cellStyle name="Output 2 6 3 2 2 2" xfId="2101" xr:uid="{B3FE7591-4EFA-4001-81CC-9ECAC4165A26}"/>
    <cellStyle name="Output 2 6 3 2 3" xfId="1170" xr:uid="{D9982ABC-189A-45F8-BE6B-AC44DAD6886A}"/>
    <cellStyle name="Output 2 6 3 2 3 2" xfId="2465" xr:uid="{7D423551-B985-489C-A348-7706DADB0853}"/>
    <cellStyle name="Output 2 6 3 2 4" xfId="1435" xr:uid="{15130211-1B71-4A1B-8A8A-DDDC3AE8CD65}"/>
    <cellStyle name="Output 2 6 3 2 4 2" xfId="2730" xr:uid="{A479FE8D-7854-45C6-A8D6-6DB325BAFAB9}"/>
    <cellStyle name="Output 2 6 3 2 5" xfId="1707" xr:uid="{31625A41-3CE6-44AC-852C-A9EE5FA85AFC}"/>
    <cellStyle name="Output 2 6 3 3" xfId="688" xr:uid="{ED6A5CC8-5E83-4286-9BAD-DCA123796D75}"/>
    <cellStyle name="Output 2 6 3 3 2" xfId="2054" xr:uid="{90A73BB1-3F90-4411-B222-A71F1332B475}"/>
    <cellStyle name="Output 2 6 3 4" xfId="1106" xr:uid="{BB6D1496-3557-4AB3-886F-B3CC548B75EE}"/>
    <cellStyle name="Output 2 6 3 4 2" xfId="2401" xr:uid="{37ACD16D-1324-451C-BC9F-AEDB004A7497}"/>
    <cellStyle name="Output 2 6 3 5" xfId="1397" xr:uid="{FE4F14F0-3A35-45E4-8C77-14D1CA13AFCB}"/>
    <cellStyle name="Output 2 6 3 5 2" xfId="2692" xr:uid="{E403545E-3BC7-4A2D-9785-DF6B4C3D887C}"/>
    <cellStyle name="Output 2 6 3 6" xfId="1671" xr:uid="{92AF4E86-C82C-46A4-A14D-8FF7B5D5CCEE}"/>
    <cellStyle name="Output 2 6 4" xfId="446" xr:uid="{00000000-0005-0000-0000-00007D010000}"/>
    <cellStyle name="Output 2 6 4 2" xfId="933" xr:uid="{CDD8882D-D3B3-487B-8FF0-127DDC778EFE}"/>
    <cellStyle name="Output 2 6 4 2 2" xfId="2231" xr:uid="{D52A0DC4-CBC3-44CB-A25F-EDDDF2C82717}"/>
    <cellStyle name="Output 2 6 4 3" xfId="1311" xr:uid="{D35AB22A-BEC5-4707-988F-1CA389F69CC0}"/>
    <cellStyle name="Output 2 6 4 3 2" xfId="2606" xr:uid="{5FB04D7B-5F3E-423C-9C51-CFB56432A620}"/>
    <cellStyle name="Output 2 6 4 4" xfId="1562" xr:uid="{6215FB07-DA63-4ABC-BEAA-7D9476C67353}"/>
    <cellStyle name="Output 2 6 4 4 2" xfId="2857" xr:uid="{0574A6F2-C0BB-4944-AF85-01C54C6475B9}"/>
    <cellStyle name="Output 2 6 4 5" xfId="1834" xr:uid="{EAE50B54-E694-4747-B7EA-AC7C43C24866}"/>
    <cellStyle name="Output 2 6 5" xfId="595" xr:uid="{320A81E3-E296-44F4-B633-458036030488}"/>
    <cellStyle name="Output 2 6 5 2" xfId="1969" xr:uid="{247D9D8A-A6DB-47D3-8936-7A9E15B5E0EA}"/>
    <cellStyle name="Output 2 6 6" xfId="1019" xr:uid="{481B3A03-F56D-458C-93D2-094A6C093810}"/>
    <cellStyle name="Output 2 6 6 2" xfId="2314" xr:uid="{18AB3CA9-B14B-4C4F-9562-7E172C233953}"/>
    <cellStyle name="Output 2 6 7" xfId="510" xr:uid="{09F1A4A2-87C3-4C22-8626-74D0E557CD9B}"/>
    <cellStyle name="Output 2 6 7 2" xfId="1886" xr:uid="{5D56A1B3-758F-46CA-8589-838A577860AF}"/>
    <cellStyle name="Output 2 7" xfId="108" xr:uid="{00000000-0005-0000-0000-00007E010000}"/>
    <cellStyle name="Output 2 7 2" xfId="131" xr:uid="{00000000-0005-0000-0000-00007F010000}"/>
    <cellStyle name="Output 2 7 2 2" xfId="223" xr:uid="{00000000-0005-0000-0000-000080010000}"/>
    <cellStyle name="Output 2 7 2 2 2" xfId="447" xr:uid="{00000000-0005-0000-0000-000081010000}"/>
    <cellStyle name="Output 2 7 2 2 2 2" xfId="934" xr:uid="{6B4A6159-E421-4D5D-8E7B-4DD847BB6A80}"/>
    <cellStyle name="Output 2 7 2 2 2 2 2" xfId="2232" xr:uid="{ACBEFDDC-4DF9-49F4-965C-B752FD09C2AB}"/>
    <cellStyle name="Output 2 7 2 2 2 3" xfId="1312" xr:uid="{014FD765-AE6B-46CE-BD86-A16E9467B960}"/>
    <cellStyle name="Output 2 7 2 2 2 3 2" xfId="2607" xr:uid="{0FBD70CA-CD46-4511-A648-8FE43B11EDED}"/>
    <cellStyle name="Output 2 7 2 2 2 4" xfId="1563" xr:uid="{9C63DA8A-0499-4106-A9E3-1D1DC255B583}"/>
    <cellStyle name="Output 2 7 2 2 2 4 2" xfId="2858" xr:uid="{7AE90ED1-7B51-4CE4-A6F6-64D17BA5C494}"/>
    <cellStyle name="Output 2 7 2 2 2 5" xfId="1835" xr:uid="{8DC89B48-360C-4716-8071-2D47BDD1009A}"/>
    <cellStyle name="Output 2 7 2 2 3" xfId="711" xr:uid="{16640FCC-6CA9-4E21-A9B2-A7260CF26BC4}"/>
    <cellStyle name="Output 2 7 2 2 3 2" xfId="2073" xr:uid="{7B361AB3-AF78-4BD8-A2DD-77C5412B0ABA}"/>
    <cellStyle name="Output 2 7 2 2 4" xfId="1128" xr:uid="{4F6A0DFC-AA20-4E77-94B2-4F85AF62EDF1}"/>
    <cellStyle name="Output 2 7 2 2 4 2" xfId="2423" xr:uid="{FF84F7FB-BF8D-40BD-8626-C70589DDD89C}"/>
    <cellStyle name="Output 2 7 2 2 5" xfId="1416" xr:uid="{88F71C21-6F91-4277-B941-A51281EA4FB0}"/>
    <cellStyle name="Output 2 7 2 2 5 2" xfId="2711" xr:uid="{B7578972-BE56-4507-AE33-0C6ACCD7AA22}"/>
    <cellStyle name="Output 2 7 2 2 6" xfId="1690" xr:uid="{8C342C31-AB03-469B-860C-A88293F70550}"/>
    <cellStyle name="Output 2 7 2 3" xfId="448" xr:uid="{00000000-0005-0000-0000-000082010000}"/>
    <cellStyle name="Output 2 7 2 3 2" xfId="935" xr:uid="{3D72A18E-153F-49A2-92DB-3A28C6E82696}"/>
    <cellStyle name="Output 2 7 2 3 2 2" xfId="2233" xr:uid="{47B10503-C0F2-4207-A8AE-A5F58FDD43F5}"/>
    <cellStyle name="Output 2 7 2 3 3" xfId="1313" xr:uid="{5290E27F-B530-436F-AA11-98193650597F}"/>
    <cellStyle name="Output 2 7 2 3 3 2" xfId="2608" xr:uid="{A3E0FD17-AFB5-49EC-A7C0-8DAA4783A244}"/>
    <cellStyle name="Output 2 7 2 3 4" xfId="1564" xr:uid="{B267649E-D1F0-4A04-BD9D-710668F10E6A}"/>
    <cellStyle name="Output 2 7 2 3 4 2" xfId="2859" xr:uid="{5ACAD1F6-572A-4FA3-87A9-DE593AAF8396}"/>
    <cellStyle name="Output 2 7 2 3 5" xfId="1836" xr:uid="{F78E16CA-C0E0-40AA-AABD-B3E8E44620D6}"/>
    <cellStyle name="Output 2 7 2 4" xfId="619" xr:uid="{F4D536B6-1E75-490F-9835-4610CBE6222E}"/>
    <cellStyle name="Output 2 7 2 4 2" xfId="1989" xr:uid="{45208EF6-79D6-4AEE-8FF0-17A4891AE2DB}"/>
    <cellStyle name="Output 2 7 2 5" xfId="1040" xr:uid="{5A779D66-2473-4549-886C-E4E86529AAA5}"/>
    <cellStyle name="Output 2 7 2 5 2" xfId="2335" xr:uid="{4DC6C2A4-1F43-4488-A903-93565E699225}"/>
    <cellStyle name="Output 2 7 2 6" xfId="530" xr:uid="{3FFB51FA-F968-4B90-A80B-8566D349BB90}"/>
    <cellStyle name="Output 2 7 2 6 2" xfId="1906" xr:uid="{B4F8C9F5-A0EC-4651-A75A-942F80244F01}"/>
    <cellStyle name="Output 2 7 2 7" xfId="1606" xr:uid="{893FEE21-558C-4C3F-BD88-BBB4C95B4C30}"/>
    <cellStyle name="Output 2 7 3" xfId="201" xr:uid="{00000000-0005-0000-0000-000083010000}"/>
    <cellStyle name="Output 2 7 3 2" xfId="290" xr:uid="{00000000-0005-0000-0000-000084010000}"/>
    <cellStyle name="Output 2 7 3 2 2" xfId="777" xr:uid="{12A1823D-C309-4FC1-8A02-53FB11B6D385}"/>
    <cellStyle name="Output 2 7 3 2 2 2" xfId="2102" xr:uid="{21021199-2061-4332-964F-FAD157BD74E4}"/>
    <cellStyle name="Output 2 7 3 2 3" xfId="1171" xr:uid="{E3D29447-D980-4193-BBC1-9513D3509391}"/>
    <cellStyle name="Output 2 7 3 2 3 2" xfId="2466" xr:uid="{71EA3AC6-FA0C-4B7C-94DF-2F9B3807A706}"/>
    <cellStyle name="Output 2 7 3 2 4" xfId="1436" xr:uid="{9DB0BB8B-C43F-4692-9D15-C9BFFA40E818}"/>
    <cellStyle name="Output 2 7 3 2 4 2" xfId="2731" xr:uid="{F72218DB-18A0-4A92-A5F5-4FA4731AE505}"/>
    <cellStyle name="Output 2 7 3 2 5" xfId="1708" xr:uid="{02D9CB22-123B-48D0-8BE8-4E3CB8B0E3EE}"/>
    <cellStyle name="Output 2 7 3 3" xfId="689" xr:uid="{8EE43828-63C9-49C3-B5BC-92C37FA21E86}"/>
    <cellStyle name="Output 2 7 3 3 2" xfId="2055" xr:uid="{99D37C63-77A2-42BD-BFC6-0EC55B8DC921}"/>
    <cellStyle name="Output 2 7 3 4" xfId="1107" xr:uid="{585C860A-F196-4B17-8D3C-E161EC852604}"/>
    <cellStyle name="Output 2 7 3 4 2" xfId="2402" xr:uid="{AF393A3C-03A5-4FFB-9152-321C364BE981}"/>
    <cellStyle name="Output 2 7 3 5" xfId="1398" xr:uid="{BC87C5C9-B48F-477F-BF1F-76ADCFB41433}"/>
    <cellStyle name="Output 2 7 3 5 2" xfId="2693" xr:uid="{8226968E-1AE4-4D1D-B73D-A326D0A5A185}"/>
    <cellStyle name="Output 2 7 3 6" xfId="1672" xr:uid="{8A236787-4EBC-40F0-8937-3CC357F4D087}"/>
    <cellStyle name="Output 2 7 4" xfId="449" xr:uid="{00000000-0005-0000-0000-000085010000}"/>
    <cellStyle name="Output 2 7 4 2" xfId="936" xr:uid="{4D9DFFAD-B45B-48B9-848B-698C0171FA90}"/>
    <cellStyle name="Output 2 7 4 2 2" xfId="2234" xr:uid="{CE9B01DD-045B-4E35-96CF-324F43909A86}"/>
    <cellStyle name="Output 2 7 4 3" xfId="1314" xr:uid="{5ADA930F-F851-4DA0-A686-2A55ED7BDEE7}"/>
    <cellStyle name="Output 2 7 4 3 2" xfId="2609" xr:uid="{9B8EFE84-C67D-4A6A-B435-7385C5262A84}"/>
    <cellStyle name="Output 2 7 4 4" xfId="1565" xr:uid="{B0BCB9A2-E837-460A-8F66-3BC4B931340C}"/>
    <cellStyle name="Output 2 7 4 4 2" xfId="2860" xr:uid="{9E4A46EF-720A-47E3-80FB-04DAF0C5A330}"/>
    <cellStyle name="Output 2 7 4 5" xfId="1837" xr:uid="{E7E202D4-39F7-4B15-A070-F9B3290572F9}"/>
    <cellStyle name="Output 2 7 5" xfId="596" xr:uid="{B3D5E44A-F935-4683-B0CE-AF126E0343C1}"/>
    <cellStyle name="Output 2 7 5 2" xfId="1970" xr:uid="{54A62552-96BA-457F-88C0-A694D4AC3955}"/>
    <cellStyle name="Output 2 7 6" xfId="1020" xr:uid="{C2023ADB-CEF2-4A74-A61A-CEB869B702D8}"/>
    <cellStyle name="Output 2 7 6 2" xfId="2315" xr:uid="{332E3609-CFDC-4C11-8FC1-4105436FE3EF}"/>
    <cellStyle name="Output 2 7 7" xfId="1185" xr:uid="{8346DA40-E9DB-424E-B823-549AB899D72F}"/>
    <cellStyle name="Output 2 7 7 2" xfId="2480" xr:uid="{47438D16-925E-4F3B-B5C8-06960B6ED9A6}"/>
    <cellStyle name="Output 2 8" xfId="109" xr:uid="{00000000-0005-0000-0000-000086010000}"/>
    <cellStyle name="Output 2 8 2" xfId="132" xr:uid="{00000000-0005-0000-0000-000087010000}"/>
    <cellStyle name="Output 2 8 2 2" xfId="224" xr:uid="{00000000-0005-0000-0000-000088010000}"/>
    <cellStyle name="Output 2 8 2 2 2" xfId="450" xr:uid="{00000000-0005-0000-0000-000089010000}"/>
    <cellStyle name="Output 2 8 2 2 2 2" xfId="937" xr:uid="{4C2A3B38-7087-467C-9664-01A19C8EDE42}"/>
    <cellStyle name="Output 2 8 2 2 2 2 2" xfId="2235" xr:uid="{E47818E6-5DEB-40B8-BE7A-362DD8795F52}"/>
    <cellStyle name="Output 2 8 2 2 2 3" xfId="1315" xr:uid="{A4B3DB76-50AD-4C00-8C38-D443AA14B39F}"/>
    <cellStyle name="Output 2 8 2 2 2 3 2" xfId="2610" xr:uid="{8355DA20-58E1-4FB5-83A9-E47B6C5F0501}"/>
    <cellStyle name="Output 2 8 2 2 2 4" xfId="1566" xr:uid="{B11BDD77-E2DC-4104-A8F6-029BB947F470}"/>
    <cellStyle name="Output 2 8 2 2 2 4 2" xfId="2861" xr:uid="{1F2F3BAE-4E10-423F-97AC-3F76C119CE04}"/>
    <cellStyle name="Output 2 8 2 2 2 5" xfId="1838" xr:uid="{F9CFAA53-234B-4AF5-ACAF-1DE2772A8442}"/>
    <cellStyle name="Output 2 8 2 2 3" xfId="712" xr:uid="{C845A5AC-F8BD-447A-966E-3E785B109368}"/>
    <cellStyle name="Output 2 8 2 2 3 2" xfId="2074" xr:uid="{B146E6C5-8E1C-45F4-A311-E69F3D5EEAE6}"/>
    <cellStyle name="Output 2 8 2 2 4" xfId="1129" xr:uid="{5563622E-CAB2-413B-BD5B-5DC53E6BE30C}"/>
    <cellStyle name="Output 2 8 2 2 4 2" xfId="2424" xr:uid="{A804EB49-E0A3-4F6E-AFCB-94CB1D9A3E0A}"/>
    <cellStyle name="Output 2 8 2 2 5" xfId="1417" xr:uid="{A0BB5FB9-B738-4C38-B2BB-124D090717A0}"/>
    <cellStyle name="Output 2 8 2 2 5 2" xfId="2712" xr:uid="{7AFFA097-AC52-466B-B7BC-D400C902AD6F}"/>
    <cellStyle name="Output 2 8 2 2 6" xfId="1691" xr:uid="{DF9BB07F-D46C-41E0-B91B-4040CB9DFD63}"/>
    <cellStyle name="Output 2 8 2 3" xfId="451" xr:uid="{00000000-0005-0000-0000-00008A010000}"/>
    <cellStyle name="Output 2 8 2 3 2" xfId="938" xr:uid="{8D8CA766-318E-4AE6-824C-4E64F2C055FC}"/>
    <cellStyle name="Output 2 8 2 3 2 2" xfId="2236" xr:uid="{79A17623-6EC4-4B5E-BF52-7047F99521C5}"/>
    <cellStyle name="Output 2 8 2 3 3" xfId="1316" xr:uid="{34FF3B31-05BD-4656-83E5-C3189E4E1FA9}"/>
    <cellStyle name="Output 2 8 2 3 3 2" xfId="2611" xr:uid="{173AB926-F31C-4367-8FE2-2CDF9F49A741}"/>
    <cellStyle name="Output 2 8 2 3 4" xfId="1567" xr:uid="{11BFACCB-B07D-4DDF-B87D-F8935F84BE72}"/>
    <cellStyle name="Output 2 8 2 3 4 2" xfId="2862" xr:uid="{73147907-B641-457B-940A-50073F56E469}"/>
    <cellStyle name="Output 2 8 2 3 5" xfId="1839" xr:uid="{6FA03E14-8B7F-444F-8821-72A53D1BE4A0}"/>
    <cellStyle name="Output 2 8 2 4" xfId="620" xr:uid="{1035F8F0-B616-457E-A641-39AFFDBF1DB3}"/>
    <cellStyle name="Output 2 8 2 4 2" xfId="1990" xr:uid="{BBC43D70-434C-465B-B42A-00B5D28EDFFF}"/>
    <cellStyle name="Output 2 8 2 5" xfId="1041" xr:uid="{A7B2A572-6C1F-4767-B8D9-829375BDC2E5}"/>
    <cellStyle name="Output 2 8 2 5 2" xfId="2336" xr:uid="{7418C51B-4E79-4116-91B1-046F2FEABD08}"/>
    <cellStyle name="Output 2 8 2 6" xfId="554" xr:uid="{818A544E-F3A7-407B-9BC3-1611DE0BE7E9}"/>
    <cellStyle name="Output 2 8 2 6 2" xfId="1928" xr:uid="{3A5D16C3-C373-4C21-9A43-8838C8846571}"/>
    <cellStyle name="Output 2 8 2 7" xfId="1607" xr:uid="{D21DAAAB-C9BD-448F-9DEB-50D45205DE33}"/>
    <cellStyle name="Output 2 8 3" xfId="202" xr:uid="{00000000-0005-0000-0000-00008B010000}"/>
    <cellStyle name="Output 2 8 3 2" xfId="291" xr:uid="{00000000-0005-0000-0000-00008C010000}"/>
    <cellStyle name="Output 2 8 3 2 2" xfId="778" xr:uid="{92BA3A43-3031-4A9D-9A3F-5CF8FDA92D3D}"/>
    <cellStyle name="Output 2 8 3 2 2 2" xfId="2103" xr:uid="{88246A04-6D0C-47B6-8CC1-77F043850FCD}"/>
    <cellStyle name="Output 2 8 3 2 3" xfId="1172" xr:uid="{82039F67-4FBD-4EB4-9D5A-C1CB47D8246F}"/>
    <cellStyle name="Output 2 8 3 2 3 2" xfId="2467" xr:uid="{F9CE3E96-4568-4484-88E0-D45D3E5C1900}"/>
    <cellStyle name="Output 2 8 3 2 4" xfId="1437" xr:uid="{E3CBB7A4-3803-46FC-B6E8-D8BCCBD6A23F}"/>
    <cellStyle name="Output 2 8 3 2 4 2" xfId="2732" xr:uid="{BB75FBFE-4C2F-4A95-B95E-4560F75827E8}"/>
    <cellStyle name="Output 2 8 3 2 5" xfId="1709" xr:uid="{90E189DF-6F74-4564-82AB-DD63163E6AC2}"/>
    <cellStyle name="Output 2 8 3 3" xfId="690" xr:uid="{2BD7B9B8-51F4-4AE9-96FB-FFB09A3423C5}"/>
    <cellStyle name="Output 2 8 3 3 2" xfId="2056" xr:uid="{D3E9C3BB-0E87-4C7C-A80F-6C10530F5BCE}"/>
    <cellStyle name="Output 2 8 3 4" xfId="1108" xr:uid="{C136CE2C-5B26-4137-A8E7-1732C85748CC}"/>
    <cellStyle name="Output 2 8 3 4 2" xfId="2403" xr:uid="{D1ED3BF7-D7A8-41AD-83E4-E8B5AE5C1713}"/>
    <cellStyle name="Output 2 8 3 5" xfId="1399" xr:uid="{EE38E601-24CA-45F4-AD84-A77522F7F442}"/>
    <cellStyle name="Output 2 8 3 5 2" xfId="2694" xr:uid="{A12C7810-5A20-42AE-9834-46792B044F7E}"/>
    <cellStyle name="Output 2 8 3 6" xfId="1673" xr:uid="{A9F83213-1A6E-4095-9DB2-F186F797EF38}"/>
    <cellStyle name="Output 2 8 4" xfId="452" xr:uid="{00000000-0005-0000-0000-00008D010000}"/>
    <cellStyle name="Output 2 8 4 2" xfId="939" xr:uid="{73166A7F-1217-4435-8B26-8A2EB06BE5C6}"/>
    <cellStyle name="Output 2 8 4 2 2" xfId="2237" xr:uid="{0F4B3E19-AE19-4BEE-9B05-E0F412626F79}"/>
    <cellStyle name="Output 2 8 4 3" xfId="1317" xr:uid="{2B6B986A-5FB2-4FB0-9901-C4945C0876DB}"/>
    <cellStyle name="Output 2 8 4 3 2" xfId="2612" xr:uid="{2177961D-0AE0-4C37-8CAA-D3BDCE5125A9}"/>
    <cellStyle name="Output 2 8 4 4" xfId="1568" xr:uid="{B92C73DC-BC80-4321-92D9-64ACEF0877B7}"/>
    <cellStyle name="Output 2 8 4 4 2" xfId="2863" xr:uid="{F5578401-6D88-4FAC-81E4-BFD6C1029F96}"/>
    <cellStyle name="Output 2 8 4 5" xfId="1840" xr:uid="{311C1932-ADE0-4DD5-B7D2-862D624B604C}"/>
    <cellStyle name="Output 2 8 5" xfId="597" xr:uid="{11744D3B-B9C8-4352-86A7-F3AFF2C74985}"/>
    <cellStyle name="Output 2 8 5 2" xfId="1971" xr:uid="{725A1195-6249-431B-B251-7748F33ECCD2}"/>
    <cellStyle name="Output 2 8 6" xfId="1021" xr:uid="{77524543-068B-4993-A929-36B783CE7EEA}"/>
    <cellStyle name="Output 2 8 6 2" xfId="2316" xr:uid="{45BF0D40-97E0-4491-BA94-70B4CC7DD9CB}"/>
    <cellStyle name="Output 2 8 7" xfId="1145" xr:uid="{26A4A573-5628-49FF-B872-E4006A1D2A3C}"/>
    <cellStyle name="Output 2 8 7 2" xfId="2440" xr:uid="{D0B92998-95C8-40F7-A50D-51FA76D7AC1D}"/>
    <cellStyle name="Output 2 9" xfId="110" xr:uid="{00000000-0005-0000-0000-00008E010000}"/>
    <cellStyle name="Output 2 9 2" xfId="133" xr:uid="{00000000-0005-0000-0000-00008F010000}"/>
    <cellStyle name="Output 2 9 2 2" xfId="225" xr:uid="{00000000-0005-0000-0000-000090010000}"/>
    <cellStyle name="Output 2 9 2 2 2" xfId="453" xr:uid="{00000000-0005-0000-0000-000091010000}"/>
    <cellStyle name="Output 2 9 2 2 2 2" xfId="940" xr:uid="{AF9C06C3-C9FB-4780-BE7D-3679138C020B}"/>
    <cellStyle name="Output 2 9 2 2 2 2 2" xfId="2238" xr:uid="{B160439F-57CA-4680-B30A-583581EAA836}"/>
    <cellStyle name="Output 2 9 2 2 2 3" xfId="1318" xr:uid="{12275718-4351-4FAB-BEAB-8713F8F8B012}"/>
    <cellStyle name="Output 2 9 2 2 2 3 2" xfId="2613" xr:uid="{93A0D92A-8C3F-4567-BD4D-E49EB8DB6A2C}"/>
    <cellStyle name="Output 2 9 2 2 2 4" xfId="1569" xr:uid="{67947E8E-7AE6-4793-BA8C-55BA9837A570}"/>
    <cellStyle name="Output 2 9 2 2 2 4 2" xfId="2864" xr:uid="{E36B6312-1148-4C97-AB6A-C30A19C28718}"/>
    <cellStyle name="Output 2 9 2 2 2 5" xfId="1841" xr:uid="{1490BA44-95EF-4FDF-B14B-184F43066C13}"/>
    <cellStyle name="Output 2 9 2 2 3" xfId="713" xr:uid="{D3A7A99C-48D7-41AE-899F-74E1B3152C0E}"/>
    <cellStyle name="Output 2 9 2 2 3 2" xfId="2075" xr:uid="{3414CE29-07BA-4FB9-9C97-19CC8B8CC846}"/>
    <cellStyle name="Output 2 9 2 2 4" xfId="1130" xr:uid="{6FCF7C58-4501-4BD4-BABE-9AA6ADF446AF}"/>
    <cellStyle name="Output 2 9 2 2 4 2" xfId="2425" xr:uid="{64913AAF-3841-47C5-A4B8-3FD152E00B8E}"/>
    <cellStyle name="Output 2 9 2 2 5" xfId="1418" xr:uid="{B5345923-4AB2-4AB2-AAFB-776F91AC5889}"/>
    <cellStyle name="Output 2 9 2 2 5 2" xfId="2713" xr:uid="{FEAD47D5-CAA8-494A-8BAA-EE0626FF1EEF}"/>
    <cellStyle name="Output 2 9 2 2 6" xfId="1692" xr:uid="{76646813-C6AF-4D11-9BF0-4DD858844AE0}"/>
    <cellStyle name="Output 2 9 2 3" xfId="454" xr:uid="{00000000-0005-0000-0000-000092010000}"/>
    <cellStyle name="Output 2 9 2 3 2" xfId="941" xr:uid="{1DCB2AF2-92AB-451D-B059-1842B7459A94}"/>
    <cellStyle name="Output 2 9 2 3 2 2" xfId="2239" xr:uid="{259080A0-A15B-4954-8087-D47F9FC07E3E}"/>
    <cellStyle name="Output 2 9 2 3 3" xfId="1319" xr:uid="{D430DACD-9748-4060-A8C9-B97505EB9D92}"/>
    <cellStyle name="Output 2 9 2 3 3 2" xfId="2614" xr:uid="{52266AB9-5BA0-407C-A178-15596DF01B9A}"/>
    <cellStyle name="Output 2 9 2 3 4" xfId="1570" xr:uid="{6FFC977A-86D1-45EA-808E-6A87BECB1C6A}"/>
    <cellStyle name="Output 2 9 2 3 4 2" xfId="2865" xr:uid="{1B3A14B8-1CA4-44A2-B110-69E0D3BDD316}"/>
    <cellStyle name="Output 2 9 2 3 5" xfId="1842" xr:uid="{ED9F2061-A4F3-4303-BE02-AAC2A3B91CEC}"/>
    <cellStyle name="Output 2 9 2 4" xfId="621" xr:uid="{DBC6B173-F025-48E1-B617-8E07B904D62D}"/>
    <cellStyle name="Output 2 9 2 4 2" xfId="1991" xr:uid="{4C0D5CBB-D724-458E-BB22-E40C9079CDD1}"/>
    <cellStyle name="Output 2 9 2 5" xfId="1042" xr:uid="{3366D155-A44C-49D9-ABE5-B41C221D39BA}"/>
    <cellStyle name="Output 2 9 2 5 2" xfId="2337" xr:uid="{8CDCF8EA-DA87-47F9-844A-BF97F028F595}"/>
    <cellStyle name="Output 2 9 2 6" xfId="499" xr:uid="{4068B17B-F8F8-4F0D-BD14-1AC5FFF6A2B1}"/>
    <cellStyle name="Output 2 9 2 6 2" xfId="1877" xr:uid="{86DBDCC7-A87B-49D2-B272-2A35A36122F4}"/>
    <cellStyle name="Output 2 9 2 7" xfId="1608" xr:uid="{BDB56158-890C-4B67-858D-FE1B8557B984}"/>
    <cellStyle name="Output 2 9 3" xfId="203" xr:uid="{00000000-0005-0000-0000-000093010000}"/>
    <cellStyle name="Output 2 9 3 2" xfId="292" xr:uid="{00000000-0005-0000-0000-000094010000}"/>
    <cellStyle name="Output 2 9 3 2 2" xfId="779" xr:uid="{FCADED62-26E8-43A2-B0B8-9BA0B6B40D16}"/>
    <cellStyle name="Output 2 9 3 2 2 2" xfId="2104" xr:uid="{F4E1361B-74B4-4258-A36C-66CABA15E38C}"/>
    <cellStyle name="Output 2 9 3 2 3" xfId="1173" xr:uid="{4F5CAEB6-56AA-444B-8052-463D963043E6}"/>
    <cellStyle name="Output 2 9 3 2 3 2" xfId="2468" xr:uid="{25E742D3-D13F-4A2A-81E0-0C07F562A09B}"/>
    <cellStyle name="Output 2 9 3 2 4" xfId="1438" xr:uid="{C5D2EFCD-F0E4-4752-953E-EFE693B82D66}"/>
    <cellStyle name="Output 2 9 3 2 4 2" xfId="2733" xr:uid="{BB8C3C19-A65F-48D6-AC25-45AF4983C8BD}"/>
    <cellStyle name="Output 2 9 3 2 5" xfId="1710" xr:uid="{B3A7F571-C34F-404A-8141-E1533CB04678}"/>
    <cellStyle name="Output 2 9 3 3" xfId="691" xr:uid="{F110AABF-0F9E-4590-8191-1634A7D47081}"/>
    <cellStyle name="Output 2 9 3 3 2" xfId="2057" xr:uid="{F5F232C8-D662-46CE-A907-0D586725DABC}"/>
    <cellStyle name="Output 2 9 3 4" xfId="1109" xr:uid="{9CDDAB8C-6FE5-4511-9BA6-A4F604CF16FD}"/>
    <cellStyle name="Output 2 9 3 4 2" xfId="2404" xr:uid="{1849A33C-B588-468A-8FD0-4A37A72C5AA4}"/>
    <cellStyle name="Output 2 9 3 5" xfId="1400" xr:uid="{0E3F8A2F-EDFE-4AB8-9F8B-6C4DB4DC9DDA}"/>
    <cellStyle name="Output 2 9 3 5 2" xfId="2695" xr:uid="{F8D8FC44-EED0-4AB1-B9E1-AC94F282FA9D}"/>
    <cellStyle name="Output 2 9 3 6" xfId="1674" xr:uid="{53CBD7D3-BCE3-437F-BBC1-A0EE4D9A203F}"/>
    <cellStyle name="Output 2 9 4" xfId="455" xr:uid="{00000000-0005-0000-0000-000095010000}"/>
    <cellStyle name="Output 2 9 4 2" xfId="942" xr:uid="{5F5237C0-41A9-4A01-9A44-AE154665C882}"/>
    <cellStyle name="Output 2 9 4 2 2" xfId="2240" xr:uid="{9687A0CA-7DAC-4C29-B8E1-5FE76523C360}"/>
    <cellStyle name="Output 2 9 4 3" xfId="1320" xr:uid="{76545181-0947-43F0-A052-6311529FAED7}"/>
    <cellStyle name="Output 2 9 4 3 2" xfId="2615" xr:uid="{9D01BF51-BB9D-44C6-BC95-B88D3127EC88}"/>
    <cellStyle name="Output 2 9 4 4" xfId="1571" xr:uid="{2FE4CBD0-FEB2-4AF8-A506-27B4B4133FAA}"/>
    <cellStyle name="Output 2 9 4 4 2" xfId="2866" xr:uid="{502087EE-672D-47FD-B9D8-0C63A7C2A827}"/>
    <cellStyle name="Output 2 9 4 5" xfId="1843" xr:uid="{1BF719CB-A59C-4532-B467-EC5DFA9D3B0C}"/>
    <cellStyle name="Output 2 9 5" xfId="598" xr:uid="{515C6306-9AF8-47C3-863F-5B85007AE443}"/>
    <cellStyle name="Output 2 9 5 2" xfId="1972" xr:uid="{946B23FF-76FF-4EF5-85EC-E3E469C02D2B}"/>
    <cellStyle name="Output 2 9 6" xfId="1022" xr:uid="{5FE1BD25-6DC5-4568-BC56-1CE60B0715EF}"/>
    <cellStyle name="Output 2 9 6 2" xfId="2317" xr:uid="{863C0EEB-1515-46EA-B0C7-5F65B5B5EB80}"/>
    <cellStyle name="Output 2 9 7" xfId="1144" xr:uid="{77F8AA89-33B3-4C54-B500-237617B9E67D}"/>
    <cellStyle name="Output 2 9 7 2" xfId="2439" xr:uid="{97EE6473-3556-42D0-AC68-CAFED3567DD7}"/>
    <cellStyle name="Percent 2" xfId="111" xr:uid="{00000000-0005-0000-0000-000097010000}"/>
    <cellStyle name="Percent 2 2" xfId="293" xr:uid="{00000000-0005-0000-0000-000098010000}"/>
    <cellStyle name="Percent 2 2 2" xfId="294" xr:uid="{00000000-0005-0000-0000-000099010000}"/>
    <cellStyle name="Percent 2 2 2 2" xfId="456" xr:uid="{00000000-0005-0000-0000-00009A010000}"/>
    <cellStyle name="Percent 2 2 2 2 2" xfId="943" xr:uid="{3C1C7BDB-2CEF-4CB7-9534-1FB049A744C8}"/>
    <cellStyle name="Percent 2 2 2 3" xfId="781" xr:uid="{4981E96F-7617-436F-AC05-0A882735460F}"/>
    <cellStyle name="Percent 2 2 3" xfId="295" xr:uid="{00000000-0005-0000-0000-00009B010000}"/>
    <cellStyle name="Percent 2 2 3 2" xfId="457" xr:uid="{00000000-0005-0000-0000-00009C010000}"/>
    <cellStyle name="Percent 2 2 3 2 2" xfId="944" xr:uid="{BADA2E3F-C038-4FE4-BEC1-8A69E731850D}"/>
    <cellStyle name="Percent 2 2 3 3" xfId="782" xr:uid="{D5FB9CE5-4739-426A-BDA0-03479FA35EB4}"/>
    <cellStyle name="Percent 2 2 4" xfId="458" xr:uid="{00000000-0005-0000-0000-00009D010000}"/>
    <cellStyle name="Percent 2 2 4 2" xfId="945" xr:uid="{64B66BC7-3D30-43A2-9DF6-391A91A87107}"/>
    <cellStyle name="Percent 2 2 5" xfId="780" xr:uid="{0E573704-F69A-4F71-B1F7-DE50565752A4}"/>
    <cellStyle name="Percent 3" xfId="296" xr:uid="{00000000-0005-0000-0000-00009E010000}"/>
    <cellStyle name="Percent 4" xfId="297" xr:uid="{00000000-0005-0000-0000-00009F010000}"/>
    <cellStyle name="Percent 5" xfId="459" xr:uid="{00000000-0005-0000-0000-0000A0010000}"/>
    <cellStyle name="Percent 6" xfId="489" xr:uid="{AD676D6D-8365-4110-A9A4-06E0731C9FDB}"/>
    <cellStyle name="Percent 6 2" xfId="1873" xr:uid="{EB2A38D5-402A-4E03-BBDC-13E397556166}"/>
    <cellStyle name="Percent 7" xfId="2899" xr:uid="{D2A1904C-27A4-4DBA-AAE7-52840C7DF79F}"/>
    <cellStyle name="SectionHeader" xfId="492" xr:uid="{884153DC-BCB9-4ACF-8108-AC395FA96800}"/>
    <cellStyle name="TableHeader" xfId="495" xr:uid="{68A92416-CDDF-462E-ACAA-C777FF930D5F}"/>
    <cellStyle name="Title 2" xfId="50" xr:uid="{00000000-0005-0000-0000-0000A1010000}"/>
    <cellStyle name="Total 2" xfId="51" xr:uid="{00000000-0005-0000-0000-0000A2010000}"/>
    <cellStyle name="Total 2 10" xfId="123" xr:uid="{00000000-0005-0000-0000-0000A3010000}"/>
    <cellStyle name="Total 2 10 2" xfId="215" xr:uid="{00000000-0005-0000-0000-0000A4010000}"/>
    <cellStyle name="Total 2 10 2 2" xfId="460" xr:uid="{00000000-0005-0000-0000-0000A5010000}"/>
    <cellStyle name="Total 2 10 2 2 2" xfId="946" xr:uid="{30EDE4F2-7580-4469-BE00-F9E467C8119C}"/>
    <cellStyle name="Total 2 10 2 2 2 2" xfId="2241" xr:uid="{280A9F3E-9923-4A1C-8B95-726CF6506512}"/>
    <cellStyle name="Total 2 10 2 2 3" xfId="1321" xr:uid="{1C88C416-946E-4FA6-A8B2-F780FB31B05A}"/>
    <cellStyle name="Total 2 10 2 2 3 2" xfId="2616" xr:uid="{7D292D33-5ED4-4D27-9688-9824C9E4491E}"/>
    <cellStyle name="Total 2 10 2 2 4" xfId="1572" xr:uid="{EE8BDFDD-C28E-4357-96B6-ECF03D5CC7EA}"/>
    <cellStyle name="Total 2 10 2 2 4 2" xfId="2867" xr:uid="{602F3451-9E91-4E51-81D7-C555E834D175}"/>
    <cellStyle name="Total 2 10 2 2 5" xfId="1844" xr:uid="{39E33192-4DB5-4520-A868-09719398F482}"/>
    <cellStyle name="Total 2 10 2 3" xfId="703" xr:uid="{ECAFA5B5-54C5-4D5D-820F-9EBB5C1B949C}"/>
    <cellStyle name="Total 2 10 2 3 2" xfId="2067" xr:uid="{2A14CD17-9729-47BC-9458-0794BCF5C96B}"/>
    <cellStyle name="Total 2 10 2 4" xfId="1121" xr:uid="{63C945B7-1EDC-4CF4-8369-05ED196852B1}"/>
    <cellStyle name="Total 2 10 2 4 2" xfId="2416" xr:uid="{46497718-ABEC-4030-8DAB-7A77F4F29CC9}"/>
    <cellStyle name="Total 2 10 2 5" xfId="1410" xr:uid="{B81DAFCB-9E9B-44FF-8260-FDC2DAB2D848}"/>
    <cellStyle name="Total 2 10 2 5 2" xfId="2705" xr:uid="{B6B5096F-4403-4F7A-BE2F-D6FC92988CD7}"/>
    <cellStyle name="Total 2 10 2 6" xfId="1684" xr:uid="{D6B449FC-6E48-46D3-BC00-3AC429FDFFA1}"/>
    <cellStyle name="Total 2 10 3" xfId="461" xr:uid="{00000000-0005-0000-0000-0000A6010000}"/>
    <cellStyle name="Total 2 10 3 2" xfId="947" xr:uid="{3190C563-C21B-448B-8C8F-C7FD252C07FA}"/>
    <cellStyle name="Total 2 10 3 2 2" xfId="2242" xr:uid="{7C83907F-E414-4AC3-8A5F-6BF8358BAE33}"/>
    <cellStyle name="Total 2 10 3 3" xfId="1322" xr:uid="{331CEF20-7101-41C4-B5CD-18999070CD8D}"/>
    <cellStyle name="Total 2 10 3 3 2" xfId="2617" xr:uid="{7023D732-41B1-4740-A11B-E8C268290C6D}"/>
    <cellStyle name="Total 2 10 3 4" xfId="1573" xr:uid="{6B4DF477-4253-4A8F-8501-F83CFFDBBEF9}"/>
    <cellStyle name="Total 2 10 3 4 2" xfId="2868" xr:uid="{5963B9C6-757A-4A3B-810E-5FF56D091AAE}"/>
    <cellStyle name="Total 2 10 3 5" xfId="1845" xr:uid="{C8136914-72B0-429F-A6AD-174BC451A031}"/>
    <cellStyle name="Total 2 10 4" xfId="611" xr:uid="{A2D8A31D-5BC1-4373-A781-14D30151233C}"/>
    <cellStyle name="Total 2 10 4 2" xfId="1983" xr:uid="{FAC0DDB5-3B13-496A-81B9-1601BBE3C10F}"/>
    <cellStyle name="Total 2 10 5" xfId="1033" xr:uid="{D765399B-B372-447E-916A-20310DBF1B60}"/>
    <cellStyle name="Total 2 10 5 2" xfId="2328" xr:uid="{3EA7A708-6202-4B6F-BFC5-53BB0CDEDE1A}"/>
    <cellStyle name="Total 2 10 6" xfId="502" xr:uid="{E7726839-25BD-4F33-9429-3B1521CCADD7}"/>
    <cellStyle name="Total 2 10 6 2" xfId="1880" xr:uid="{807861DF-CEB0-417B-BCA3-DF23E4D00C5C}"/>
    <cellStyle name="Total 2 10 7" xfId="1600" xr:uid="{27FD0A24-4211-419A-B2AA-F7EAB473FD31}"/>
    <cellStyle name="Total 2 11" xfId="151" xr:uid="{00000000-0005-0000-0000-0000A7010000}"/>
    <cellStyle name="Total 2 11 2" xfId="298" xr:uid="{00000000-0005-0000-0000-0000A8010000}"/>
    <cellStyle name="Total 2 11 2 2" xfId="785" xr:uid="{B0494684-1477-4AAE-9877-22E3A37D6205}"/>
    <cellStyle name="Total 2 11 2 2 2" xfId="2107" xr:uid="{4CE082E3-7D78-4864-94ED-57A263004B59}"/>
    <cellStyle name="Total 2 11 2 3" xfId="1174" xr:uid="{D128304A-1CD1-4D26-908D-B02ACBC959F2}"/>
    <cellStyle name="Total 2 11 2 3 2" xfId="2469" xr:uid="{1088BCE2-B498-4B14-8A50-23DC3238CAAE}"/>
    <cellStyle name="Total 2 11 2 4" xfId="1439" xr:uid="{54F66588-96DD-42F3-B9F4-7A47B8AE05F9}"/>
    <cellStyle name="Total 2 11 2 4 2" xfId="2734" xr:uid="{7A50375F-771F-4633-9852-DBCC21523932}"/>
    <cellStyle name="Total 2 11 2 5" xfId="1711" xr:uid="{E0528B35-D1E2-4CB7-A4AC-DA6BF794DEFC}"/>
    <cellStyle name="Total 2 11 3" xfId="639" xr:uid="{094C8B99-7B26-4E05-93AA-D9F1F1AA95C4}"/>
    <cellStyle name="Total 2 11 3 2" xfId="2007" xr:uid="{ED47AF10-FB87-4143-8704-AF4C977F01DD}"/>
    <cellStyle name="Total 2 11 4" xfId="1059" xr:uid="{B27CA886-6B95-4B8F-81DB-DEB68920E09D}"/>
    <cellStyle name="Total 2 11 4 2" xfId="2354" xr:uid="{D03AE574-04D3-4C0E-B80E-1397169A99A9}"/>
    <cellStyle name="Total 2 11 5" xfId="1350" xr:uid="{5121A200-2403-4275-83E0-C2E9E7A7A87A}"/>
    <cellStyle name="Total 2 11 5 2" xfId="2645" xr:uid="{FCCA488E-B231-4D28-B729-0A9AF59177C3}"/>
    <cellStyle name="Total 2 11 6" xfId="1624" xr:uid="{D2476CDA-9704-4DEC-ADDF-C3AB0DFFEC82}"/>
    <cellStyle name="Total 2 12" xfId="462" xr:uid="{00000000-0005-0000-0000-0000A9010000}"/>
    <cellStyle name="Total 2 12 2" xfId="948" xr:uid="{D2C9605C-D5D3-4F54-BCBF-1F304BB0891E}"/>
    <cellStyle name="Total 2 12 2 2" xfId="2243" xr:uid="{6628E697-5BEE-4C9E-A588-53D6447817E9}"/>
    <cellStyle name="Total 2 12 3" xfId="1323" xr:uid="{503CD9D3-EC9F-4B4C-9691-9AFAA223B508}"/>
    <cellStyle name="Total 2 12 3 2" xfId="2618" xr:uid="{4AF71A69-0E85-4EE8-ACBA-34EA2ED52482}"/>
    <cellStyle name="Total 2 12 4" xfId="1574" xr:uid="{4A5B7EBF-1ADF-40E9-A5A4-C6DAAEEDF77F}"/>
    <cellStyle name="Total 2 12 4 2" xfId="2869" xr:uid="{478DE298-B1A9-4628-8062-533F8861F3E8}"/>
    <cellStyle name="Total 2 12 5" xfId="1846" xr:uid="{6106ABF7-F8A0-4ED7-8E80-E829A3605085}"/>
    <cellStyle name="Total 2 13" xfId="542" xr:uid="{AF24F1D9-0094-44E0-B3AA-AD91480A73D3}"/>
    <cellStyle name="Total 2 13 2" xfId="1918" xr:uid="{3E8EE2B3-C633-4382-B1A2-159B176CEBBB}"/>
    <cellStyle name="Total 2 14" xfId="512" xr:uid="{E20D750B-5E25-4979-9D00-8192911962AD}"/>
    <cellStyle name="Total 2 14 2" xfId="1888" xr:uid="{A8EB042F-05F9-4F9A-AA1D-2A6F163D5B99}"/>
    <cellStyle name="Total 2 15" xfId="1118" xr:uid="{C7F618D0-D8AD-4105-86FF-712CFD718E4F}"/>
    <cellStyle name="Total 2 15 2" xfId="2413" xr:uid="{10105371-457A-40EC-916E-011CA9D78099}"/>
    <cellStyle name="Total 2 2" xfId="112" xr:uid="{00000000-0005-0000-0000-0000AA010000}"/>
    <cellStyle name="Total 2 2 2" xfId="134" xr:uid="{00000000-0005-0000-0000-0000AB010000}"/>
    <cellStyle name="Total 2 2 2 2" xfId="226" xr:uid="{00000000-0005-0000-0000-0000AC010000}"/>
    <cellStyle name="Total 2 2 2 2 2" xfId="463" xr:uid="{00000000-0005-0000-0000-0000AD010000}"/>
    <cellStyle name="Total 2 2 2 2 2 2" xfId="949" xr:uid="{0B53D0B3-5FDF-497B-8584-635B2C996C4F}"/>
    <cellStyle name="Total 2 2 2 2 2 2 2" xfId="2244" xr:uid="{A7F2BEE2-5FD5-450B-90B2-CD9CC9727C49}"/>
    <cellStyle name="Total 2 2 2 2 2 3" xfId="1324" xr:uid="{EE32750B-512E-4940-81F1-D0122E635189}"/>
    <cellStyle name="Total 2 2 2 2 2 3 2" xfId="2619" xr:uid="{1BB18322-5AEC-455A-844D-928BBF2AEA0D}"/>
    <cellStyle name="Total 2 2 2 2 2 4" xfId="1575" xr:uid="{BA7A7423-6DC5-4FC3-8039-409AAFD9072D}"/>
    <cellStyle name="Total 2 2 2 2 2 4 2" xfId="2870" xr:uid="{660CE785-D7E3-492C-B6DA-8E99E3A026DE}"/>
    <cellStyle name="Total 2 2 2 2 2 5" xfId="1847" xr:uid="{FDABBA7E-082E-41EE-83FD-8B949456A0F1}"/>
    <cellStyle name="Total 2 2 2 2 3" xfId="714" xr:uid="{22B501E0-A358-41EA-9469-8B657535809E}"/>
    <cellStyle name="Total 2 2 2 2 3 2" xfId="2076" xr:uid="{E0F532AF-4CED-449C-A748-B3D615A51163}"/>
    <cellStyle name="Total 2 2 2 2 4" xfId="1131" xr:uid="{4ED05E86-A9B9-4F89-BF95-A9ADF206FDB9}"/>
    <cellStyle name="Total 2 2 2 2 4 2" xfId="2426" xr:uid="{E4202F43-A13C-48A7-AC34-325EFCE22E32}"/>
    <cellStyle name="Total 2 2 2 2 5" xfId="1419" xr:uid="{64511877-FA53-4ECA-A84D-F076A1E90398}"/>
    <cellStyle name="Total 2 2 2 2 5 2" xfId="2714" xr:uid="{FB70EB09-C2F5-44D7-B789-83141EC3B4D5}"/>
    <cellStyle name="Total 2 2 2 2 6" xfId="1693" xr:uid="{6DC53870-2D0B-41E9-8A04-8BCC785FCB6C}"/>
    <cellStyle name="Total 2 2 2 3" xfId="464" xr:uid="{00000000-0005-0000-0000-0000AE010000}"/>
    <cellStyle name="Total 2 2 2 3 2" xfId="950" xr:uid="{4EBD3239-5E7D-434F-89D0-CE6FD3DC69CF}"/>
    <cellStyle name="Total 2 2 2 3 2 2" xfId="2245" xr:uid="{30ACEA3A-C759-4EF0-9A8A-BA2B4063ED19}"/>
    <cellStyle name="Total 2 2 2 3 3" xfId="1325" xr:uid="{BE89E561-9833-461B-9BDA-DAFA7E99C443}"/>
    <cellStyle name="Total 2 2 2 3 3 2" xfId="2620" xr:uid="{FF6B4818-5DEF-44E6-A3C9-2D608452F09E}"/>
    <cellStyle name="Total 2 2 2 3 4" xfId="1576" xr:uid="{AF29AF96-C1BC-4C88-835B-8402C2D2E48D}"/>
    <cellStyle name="Total 2 2 2 3 4 2" xfId="2871" xr:uid="{595DE43B-0E12-4BB2-83A5-AD82DE20B090}"/>
    <cellStyle name="Total 2 2 2 3 5" xfId="1848" xr:uid="{998FABB3-1B50-4ADF-A543-AC251C55A2F7}"/>
    <cellStyle name="Total 2 2 2 4" xfId="622" xr:uid="{B6CF14A0-B19B-4772-A0D3-5E5ED40A3AA3}"/>
    <cellStyle name="Total 2 2 2 4 2" xfId="1992" xr:uid="{89E86181-9C90-4120-82EA-5F5360E8597F}"/>
    <cellStyle name="Total 2 2 2 5" xfId="1043" xr:uid="{4EA10B4E-1A0F-486B-9180-A621936A2A58}"/>
    <cellStyle name="Total 2 2 2 5 2" xfId="2338" xr:uid="{18F7EC0C-86CC-4710-A655-4884CE223F19}"/>
    <cellStyle name="Total 2 2 2 6" xfId="531" xr:uid="{62F37E90-E270-4AD3-ACE3-4A0E835DC0D7}"/>
    <cellStyle name="Total 2 2 2 6 2" xfId="1907" xr:uid="{D375BE75-B4C2-4896-B2A7-0B7A62DD9160}"/>
    <cellStyle name="Total 2 2 2 7" xfId="1609" xr:uid="{187965C5-7D2C-4DAB-B5D2-6791A369C2B5}"/>
    <cellStyle name="Total 2 2 3" xfId="204" xr:uid="{00000000-0005-0000-0000-0000AF010000}"/>
    <cellStyle name="Total 2 2 3 2" xfId="299" xr:uid="{00000000-0005-0000-0000-0000B0010000}"/>
    <cellStyle name="Total 2 2 3 2 2" xfId="786" xr:uid="{EF1E7646-7517-424D-A7F6-1B526E1DBF12}"/>
    <cellStyle name="Total 2 2 3 2 2 2" xfId="2108" xr:uid="{79D7A8A4-EC6B-4BC5-8C8B-A1B0ED6986A5}"/>
    <cellStyle name="Total 2 2 3 2 3" xfId="1175" xr:uid="{579713B6-F3A5-43CA-9931-7E52154457A7}"/>
    <cellStyle name="Total 2 2 3 2 3 2" xfId="2470" xr:uid="{1423A795-80B4-4FE4-A8C1-DD254B96E57B}"/>
    <cellStyle name="Total 2 2 3 2 4" xfId="1440" xr:uid="{01BD1D9D-0ABA-4ABE-977A-B210E34CC254}"/>
    <cellStyle name="Total 2 2 3 2 4 2" xfId="2735" xr:uid="{B5A5B1AF-CE3E-4265-B725-1C3BD5CE9F8C}"/>
    <cellStyle name="Total 2 2 3 2 5" xfId="1712" xr:uid="{43B81118-2D49-4D99-8FF8-5E1D28DC99A0}"/>
    <cellStyle name="Total 2 2 3 3" xfId="692" xr:uid="{D295CFFE-EA25-4B32-8225-92EE0EC85A43}"/>
    <cellStyle name="Total 2 2 3 3 2" xfId="2058" xr:uid="{6A072C29-B7FA-4C0F-8F7D-C34B990D7571}"/>
    <cellStyle name="Total 2 2 3 4" xfId="1110" xr:uid="{6CDF778E-B44D-432A-9B1B-4967AE68F59E}"/>
    <cellStyle name="Total 2 2 3 4 2" xfId="2405" xr:uid="{900C74A5-2129-4BB2-9A37-FCBBF0A809E4}"/>
    <cellStyle name="Total 2 2 3 5" xfId="1401" xr:uid="{175547D4-7EDA-4BCA-89F9-A366A77D2C79}"/>
    <cellStyle name="Total 2 2 3 5 2" xfId="2696" xr:uid="{75DEBBD1-0A8E-47B4-8F66-605FEA956E7D}"/>
    <cellStyle name="Total 2 2 3 6" xfId="1675" xr:uid="{3AD0B041-D7D6-4443-BC12-72A3D0F0E499}"/>
    <cellStyle name="Total 2 2 4" xfId="465" xr:uid="{00000000-0005-0000-0000-0000B1010000}"/>
    <cellStyle name="Total 2 2 4 2" xfId="951" xr:uid="{47A2C1F1-967C-46F3-8A22-83EB644D5895}"/>
    <cellStyle name="Total 2 2 4 2 2" xfId="2246" xr:uid="{45B76382-B1AD-4E09-8E95-CA24CD5625D4}"/>
    <cellStyle name="Total 2 2 4 3" xfId="1326" xr:uid="{11D4C3F0-37AD-427B-9C29-F02A8C0F7D2F}"/>
    <cellStyle name="Total 2 2 4 3 2" xfId="2621" xr:uid="{6EB7F5AA-AB9C-44F5-9279-0DEEED1C390C}"/>
    <cellStyle name="Total 2 2 4 4" xfId="1577" xr:uid="{4022BB5C-020D-431D-9099-6FBD0782116B}"/>
    <cellStyle name="Total 2 2 4 4 2" xfId="2872" xr:uid="{3C9FA7BA-138C-4E15-BB03-9A9078A6C6A0}"/>
    <cellStyle name="Total 2 2 4 5" xfId="1849" xr:uid="{093EE977-38DD-4BA3-83E2-4C521026C949}"/>
    <cellStyle name="Total 2 2 5" xfId="600" xr:uid="{84397DAC-109B-4533-9984-ACCEACAF72FD}"/>
    <cellStyle name="Total 2 2 5 2" xfId="1974" xr:uid="{67077678-E5C0-41EE-AA34-6E97E45DA452}"/>
    <cellStyle name="Total 2 2 6" xfId="1023" xr:uid="{64EA5036-AA1C-4DE4-A518-0DD6865D2D27}"/>
    <cellStyle name="Total 2 2 6 2" xfId="2318" xr:uid="{38E6D485-B447-4EBD-9E3F-7FC9FF080262}"/>
    <cellStyle name="Total 2 2 7" xfId="1143" xr:uid="{39F696F0-9B68-42D8-8217-6ADC6D375E3B}"/>
    <cellStyle name="Total 2 2 7 2" xfId="2438" xr:uid="{AF7A145F-CF84-498D-9E99-2B7F3D88A1F0}"/>
    <cellStyle name="Total 2 3" xfId="113" xr:uid="{00000000-0005-0000-0000-0000B2010000}"/>
    <cellStyle name="Total 2 3 2" xfId="135" xr:uid="{00000000-0005-0000-0000-0000B3010000}"/>
    <cellStyle name="Total 2 3 2 2" xfId="227" xr:uid="{00000000-0005-0000-0000-0000B4010000}"/>
    <cellStyle name="Total 2 3 2 2 2" xfId="466" xr:uid="{00000000-0005-0000-0000-0000B5010000}"/>
    <cellStyle name="Total 2 3 2 2 2 2" xfId="952" xr:uid="{4D4D3FA8-A3E2-4CE5-99AE-C141F5D96331}"/>
    <cellStyle name="Total 2 3 2 2 2 2 2" xfId="2247" xr:uid="{E2145394-E064-4F03-B129-FFAE681EA190}"/>
    <cellStyle name="Total 2 3 2 2 2 3" xfId="1327" xr:uid="{E1E05B12-BC39-4A6A-936C-DEDBD9A5A9E2}"/>
    <cellStyle name="Total 2 3 2 2 2 3 2" xfId="2622" xr:uid="{11A33D54-42A2-46CF-A876-AE03AFBE8F6F}"/>
    <cellStyle name="Total 2 3 2 2 2 4" xfId="1578" xr:uid="{EA7F3EE3-9C67-4DE6-B9C4-BD3762FB6F19}"/>
    <cellStyle name="Total 2 3 2 2 2 4 2" xfId="2873" xr:uid="{E4C51877-3CE5-454C-B55D-1312EA5EAAC2}"/>
    <cellStyle name="Total 2 3 2 2 2 5" xfId="1850" xr:uid="{4EA215F4-CA65-4295-A73C-436E0CF7C118}"/>
    <cellStyle name="Total 2 3 2 2 3" xfId="715" xr:uid="{EA7472D2-CFA0-40ED-AD61-1304E7143C5F}"/>
    <cellStyle name="Total 2 3 2 2 3 2" xfId="2077" xr:uid="{0C9A295D-96A3-4359-A5F8-049AD225745A}"/>
    <cellStyle name="Total 2 3 2 2 4" xfId="1132" xr:uid="{7C77E06D-22F9-4B74-8C2D-355B4EBBC533}"/>
    <cellStyle name="Total 2 3 2 2 4 2" xfId="2427" xr:uid="{05D1E98A-0FAA-4D6B-B0DC-946942290F54}"/>
    <cellStyle name="Total 2 3 2 2 5" xfId="1420" xr:uid="{E1EBAA82-5085-4402-AAEB-509F6BCD0A26}"/>
    <cellStyle name="Total 2 3 2 2 5 2" xfId="2715" xr:uid="{129C61E0-10D7-4EF2-B54F-5FF426D39CC5}"/>
    <cellStyle name="Total 2 3 2 2 6" xfId="1694" xr:uid="{0A1E69F0-14FC-4BF5-A269-500283F218AB}"/>
    <cellStyle name="Total 2 3 2 3" xfId="467" xr:uid="{00000000-0005-0000-0000-0000B6010000}"/>
    <cellStyle name="Total 2 3 2 3 2" xfId="953" xr:uid="{1FAAB488-DC5F-4538-BADD-9FE24198DC8E}"/>
    <cellStyle name="Total 2 3 2 3 2 2" xfId="2248" xr:uid="{26AC3906-9A03-4312-9DB3-9DAD8D9F7C35}"/>
    <cellStyle name="Total 2 3 2 3 3" xfId="1328" xr:uid="{220A87DE-D0D9-4353-806B-E09CFC81730B}"/>
    <cellStyle name="Total 2 3 2 3 3 2" xfId="2623" xr:uid="{C7FC5C74-7462-4182-AA34-DD18582E101D}"/>
    <cellStyle name="Total 2 3 2 3 4" xfId="1579" xr:uid="{974F8595-B3DC-4D4A-B9A9-38711C9B4FAB}"/>
    <cellStyle name="Total 2 3 2 3 4 2" xfId="2874" xr:uid="{426EA49B-B11A-4AEC-966B-A05A841427FD}"/>
    <cellStyle name="Total 2 3 2 3 5" xfId="1851" xr:uid="{01D0109B-22C2-4B18-8632-029371EDDEB9}"/>
    <cellStyle name="Total 2 3 2 4" xfId="623" xr:uid="{570D3FCF-A59F-48CE-AABA-FAAD50B33A57}"/>
    <cellStyle name="Total 2 3 2 4 2" xfId="1993" xr:uid="{940EBA60-1E51-43D2-B2EF-07E41A0F7168}"/>
    <cellStyle name="Total 2 3 2 5" xfId="1044" xr:uid="{B3C43F9C-D8F5-4FD9-AD95-8867ECAB31E3}"/>
    <cellStyle name="Total 2 3 2 5 2" xfId="2339" xr:uid="{6F9E7104-3314-4864-8393-95A458F5EAAE}"/>
    <cellStyle name="Total 2 3 2 6" xfId="555" xr:uid="{C537489E-7C1A-4B8A-B169-02BD1B017F4B}"/>
    <cellStyle name="Total 2 3 2 6 2" xfId="1929" xr:uid="{13B78202-1C62-40C7-AB28-A45A5BF9D1EE}"/>
    <cellStyle name="Total 2 3 2 7" xfId="1610" xr:uid="{EDA68385-4B68-4D61-8886-33BC05363883}"/>
    <cellStyle name="Total 2 3 3" xfId="205" xr:uid="{00000000-0005-0000-0000-0000B7010000}"/>
    <cellStyle name="Total 2 3 3 2" xfId="300" xr:uid="{00000000-0005-0000-0000-0000B8010000}"/>
    <cellStyle name="Total 2 3 3 2 2" xfId="787" xr:uid="{CCB11000-1598-4914-B06F-D260576A9D4F}"/>
    <cellStyle name="Total 2 3 3 2 2 2" xfId="2109" xr:uid="{00CEB406-0298-47B1-9E59-1F1F78EB39C9}"/>
    <cellStyle name="Total 2 3 3 2 3" xfId="1176" xr:uid="{F718FF3C-EA2B-478F-BC72-FF1125E81855}"/>
    <cellStyle name="Total 2 3 3 2 3 2" xfId="2471" xr:uid="{8814ABE5-8330-4B21-BE70-9CB77CEBA2BE}"/>
    <cellStyle name="Total 2 3 3 2 4" xfId="1441" xr:uid="{96F5FA66-B292-4751-8042-FF54C9D05F5C}"/>
    <cellStyle name="Total 2 3 3 2 4 2" xfId="2736" xr:uid="{FBF28730-9CD0-4566-8405-96FFED9243E3}"/>
    <cellStyle name="Total 2 3 3 2 5" xfId="1713" xr:uid="{E550CA22-0428-41F8-BF67-CB1C16FF7A50}"/>
    <cellStyle name="Total 2 3 3 3" xfId="693" xr:uid="{91AE0D5E-2A86-4DB0-8400-F856876F0948}"/>
    <cellStyle name="Total 2 3 3 3 2" xfId="2059" xr:uid="{447ADFF4-329B-43C6-BD65-62C6370C98F6}"/>
    <cellStyle name="Total 2 3 3 4" xfId="1111" xr:uid="{307C9434-1D72-47D7-B28B-091F2BF77F30}"/>
    <cellStyle name="Total 2 3 3 4 2" xfId="2406" xr:uid="{3120BB0E-3615-4ED0-9F66-9BA9C1C89C8E}"/>
    <cellStyle name="Total 2 3 3 5" xfId="1402" xr:uid="{19E46B33-70A4-4EB9-B703-9613213935A1}"/>
    <cellStyle name="Total 2 3 3 5 2" xfId="2697" xr:uid="{517FCC45-54AF-4324-AF88-7A4E9626B4AD}"/>
    <cellStyle name="Total 2 3 3 6" xfId="1676" xr:uid="{44BDDCFF-3115-459F-82BA-59552E9CC8F2}"/>
    <cellStyle name="Total 2 3 4" xfId="468" xr:uid="{00000000-0005-0000-0000-0000B9010000}"/>
    <cellStyle name="Total 2 3 4 2" xfId="954" xr:uid="{9EFDB88D-93D5-4136-9182-18A1B9D4DA7A}"/>
    <cellStyle name="Total 2 3 4 2 2" xfId="2249" xr:uid="{3E37B267-393F-485B-88FB-A71A9A11FB54}"/>
    <cellStyle name="Total 2 3 4 3" xfId="1329" xr:uid="{2592EC80-C339-4382-96BA-146E8B92B44C}"/>
    <cellStyle name="Total 2 3 4 3 2" xfId="2624" xr:uid="{973F5B8E-AD2C-40B7-89EA-70849864F171}"/>
    <cellStyle name="Total 2 3 4 4" xfId="1580" xr:uid="{1AD73B4F-623B-442E-BEBB-C082A2F11FE0}"/>
    <cellStyle name="Total 2 3 4 4 2" xfId="2875" xr:uid="{1EB4C90D-9B6B-4B1C-AF13-52A99518A791}"/>
    <cellStyle name="Total 2 3 4 5" xfId="1852" xr:uid="{FE042319-6A6A-4F00-BB1F-4759321B3479}"/>
    <cellStyle name="Total 2 3 5" xfId="601" xr:uid="{5EAA581D-D8A1-4A3D-A963-86D3F5E7FFE6}"/>
    <cellStyle name="Total 2 3 5 2" xfId="1975" xr:uid="{56EB0F6F-F856-4253-9F94-7E58F878C82B}"/>
    <cellStyle name="Total 2 3 6" xfId="1024" xr:uid="{1283B0A0-6C25-4F75-AA28-E96D0F0FD1BB}"/>
    <cellStyle name="Total 2 3 6 2" xfId="2319" xr:uid="{2E4118EA-30EB-4C6C-9D7E-89CA4E69556F}"/>
    <cellStyle name="Total 2 3 7" xfId="1202" xr:uid="{F18BA411-72FA-4330-95BD-DA0BD42C85F1}"/>
    <cellStyle name="Total 2 3 7 2" xfId="2497" xr:uid="{4A407681-6FEA-4D42-B147-A710F9755465}"/>
    <cellStyle name="Total 2 4" xfId="114" xr:uid="{00000000-0005-0000-0000-0000BA010000}"/>
    <cellStyle name="Total 2 4 2" xfId="136" xr:uid="{00000000-0005-0000-0000-0000BB010000}"/>
    <cellStyle name="Total 2 4 2 2" xfId="228" xr:uid="{00000000-0005-0000-0000-0000BC010000}"/>
    <cellStyle name="Total 2 4 2 2 2" xfId="469" xr:uid="{00000000-0005-0000-0000-0000BD010000}"/>
    <cellStyle name="Total 2 4 2 2 2 2" xfId="955" xr:uid="{6B1C8102-A578-4A1B-88E0-7A6271576B96}"/>
    <cellStyle name="Total 2 4 2 2 2 2 2" xfId="2250" xr:uid="{FE9E31DC-E07D-463C-BD8A-727D9D134DDC}"/>
    <cellStyle name="Total 2 4 2 2 2 3" xfId="1330" xr:uid="{EEF75FD9-DA6A-4484-9128-980FD1C6DFC5}"/>
    <cellStyle name="Total 2 4 2 2 2 3 2" xfId="2625" xr:uid="{F0920A1D-B213-4042-B651-01504881C1D3}"/>
    <cellStyle name="Total 2 4 2 2 2 4" xfId="1581" xr:uid="{49D4D0BB-E2B4-429A-8D8D-F552EB5B065B}"/>
    <cellStyle name="Total 2 4 2 2 2 4 2" xfId="2876" xr:uid="{571A5859-2522-410F-BBC7-8C35DBD98114}"/>
    <cellStyle name="Total 2 4 2 2 2 5" xfId="1853" xr:uid="{992937D2-5961-4FC5-89ED-D470291426EF}"/>
    <cellStyle name="Total 2 4 2 2 3" xfId="716" xr:uid="{B1E1A0D9-4ED4-4C44-A4A6-0D33B927A6C8}"/>
    <cellStyle name="Total 2 4 2 2 3 2" xfId="2078" xr:uid="{EE9397F4-7D4D-463A-B717-D2E36E6B52F2}"/>
    <cellStyle name="Total 2 4 2 2 4" xfId="1133" xr:uid="{6E694B84-C48B-4DC4-B153-15AE42C6C702}"/>
    <cellStyle name="Total 2 4 2 2 4 2" xfId="2428" xr:uid="{2BFA67D7-AC23-41CC-A057-F306542AA4EC}"/>
    <cellStyle name="Total 2 4 2 2 5" xfId="1421" xr:uid="{558E815A-418C-4675-9DDC-C6CBAB725E7C}"/>
    <cellStyle name="Total 2 4 2 2 5 2" xfId="2716" xr:uid="{718856DF-383E-491C-888F-AA2689E0ECDB}"/>
    <cellStyle name="Total 2 4 2 2 6" xfId="1695" xr:uid="{4871E417-C0BE-448B-9088-89F2D46D5DBC}"/>
    <cellStyle name="Total 2 4 2 3" xfId="470" xr:uid="{00000000-0005-0000-0000-0000BE010000}"/>
    <cellStyle name="Total 2 4 2 3 2" xfId="956" xr:uid="{78F61A10-9A5E-447A-9BBE-EC897B449E35}"/>
    <cellStyle name="Total 2 4 2 3 2 2" xfId="2251" xr:uid="{03010518-F1E5-4EAC-900E-3AAB448BF17A}"/>
    <cellStyle name="Total 2 4 2 3 3" xfId="1331" xr:uid="{A8FE3A90-FAED-4870-B95E-A36D2662B272}"/>
    <cellStyle name="Total 2 4 2 3 3 2" xfId="2626" xr:uid="{084ABB56-B499-46F0-A5DF-96E1882F8109}"/>
    <cellStyle name="Total 2 4 2 3 4" xfId="1582" xr:uid="{E4C29D1F-BE22-475A-9C33-299275875BFC}"/>
    <cellStyle name="Total 2 4 2 3 4 2" xfId="2877" xr:uid="{8566948F-BA5E-49FE-994A-1C5465A4765F}"/>
    <cellStyle name="Total 2 4 2 3 5" xfId="1854" xr:uid="{92D8024C-26C6-4C16-9DBF-D08DD61D96ED}"/>
    <cellStyle name="Total 2 4 2 4" xfId="624" xr:uid="{83387A7F-CB12-420C-A5A6-740F8A0548B6}"/>
    <cellStyle name="Total 2 4 2 4 2" xfId="1994" xr:uid="{53AB66B2-4336-4333-B54C-CEE6EC312A5B}"/>
    <cellStyle name="Total 2 4 2 5" xfId="1045" xr:uid="{A2887323-7235-4FD6-975B-E3942A692121}"/>
    <cellStyle name="Total 2 4 2 5 2" xfId="2340" xr:uid="{8685DDD5-5D3C-4DE1-B5E9-8965D6D78048}"/>
    <cellStyle name="Total 2 4 2 6" xfId="532" xr:uid="{AA6B237D-DF93-49B4-991C-144401B0AFFA}"/>
    <cellStyle name="Total 2 4 2 6 2" xfId="1908" xr:uid="{DD9CBCBF-0553-4BF8-AFD1-0C8111107EC6}"/>
    <cellStyle name="Total 2 4 2 7" xfId="1611" xr:uid="{81B035E3-D56F-4B6C-B82D-7030C3955798}"/>
    <cellStyle name="Total 2 4 3" xfId="206" xr:uid="{00000000-0005-0000-0000-0000BF010000}"/>
    <cellStyle name="Total 2 4 3 2" xfId="301" xr:uid="{00000000-0005-0000-0000-0000C0010000}"/>
    <cellStyle name="Total 2 4 3 2 2" xfId="788" xr:uid="{C6DA5DE3-C730-4477-8FC1-DBDF9DCD3FC7}"/>
    <cellStyle name="Total 2 4 3 2 2 2" xfId="2110" xr:uid="{BD383607-4152-4DCE-B1B4-BFDDDBAB075F}"/>
    <cellStyle name="Total 2 4 3 2 3" xfId="1177" xr:uid="{66836139-0904-482E-9A88-F78684FDE40A}"/>
    <cellStyle name="Total 2 4 3 2 3 2" xfId="2472" xr:uid="{A44861C9-BF20-406B-AEA8-80F77D10DEBE}"/>
    <cellStyle name="Total 2 4 3 2 4" xfId="1442" xr:uid="{5C104BF5-07E6-4036-9E5D-52685B78C4B5}"/>
    <cellStyle name="Total 2 4 3 2 4 2" xfId="2737" xr:uid="{2F74744D-8D25-4048-B335-FA1FEDB07CCC}"/>
    <cellStyle name="Total 2 4 3 2 5" xfId="1714" xr:uid="{B9932E67-D654-4279-8564-3FB1B1D92D8A}"/>
    <cellStyle name="Total 2 4 3 3" xfId="694" xr:uid="{E49BA1B4-DC1F-4CFE-A7EB-E14399489330}"/>
    <cellStyle name="Total 2 4 3 3 2" xfId="2060" xr:uid="{0D5FFA00-71D9-43BE-8A58-F515ED86263D}"/>
    <cellStyle name="Total 2 4 3 4" xfId="1112" xr:uid="{657021EF-5B2C-45D6-BB93-2F025FA0A06B}"/>
    <cellStyle name="Total 2 4 3 4 2" xfId="2407" xr:uid="{380467FE-6EAE-402D-98B2-1D9074816C99}"/>
    <cellStyle name="Total 2 4 3 5" xfId="1403" xr:uid="{3A391E79-CDA5-4B5C-A5F6-ED0DF39017FF}"/>
    <cellStyle name="Total 2 4 3 5 2" xfId="2698" xr:uid="{0B47247D-E652-432A-81DD-23FE271E995A}"/>
    <cellStyle name="Total 2 4 3 6" xfId="1677" xr:uid="{7411A3C1-1EC2-4750-8935-287F7B6F9403}"/>
    <cellStyle name="Total 2 4 4" xfId="471" xr:uid="{00000000-0005-0000-0000-0000C1010000}"/>
    <cellStyle name="Total 2 4 4 2" xfId="957" xr:uid="{A6F3B6C3-991C-4742-BC95-171DE6E64813}"/>
    <cellStyle name="Total 2 4 4 2 2" xfId="2252" xr:uid="{5FBCCD5D-31E8-425C-A73C-787368E23D64}"/>
    <cellStyle name="Total 2 4 4 3" xfId="1332" xr:uid="{04CE5ED6-0524-40FF-9203-04213E4FCED8}"/>
    <cellStyle name="Total 2 4 4 3 2" xfId="2627" xr:uid="{70986F91-87C5-4B95-BAEF-5BDB0E90D5F3}"/>
    <cellStyle name="Total 2 4 4 4" xfId="1583" xr:uid="{0FA96050-E342-4616-9B39-2D3BDCFFD896}"/>
    <cellStyle name="Total 2 4 4 4 2" xfId="2878" xr:uid="{A4E701CC-19EB-4D5F-BBAF-BAF87F527B33}"/>
    <cellStyle name="Total 2 4 4 5" xfId="1855" xr:uid="{8DD1E45D-893C-4004-B8F2-1E9D89D11FE1}"/>
    <cellStyle name="Total 2 4 5" xfId="602" xr:uid="{0EB190B1-888F-4E85-8908-65EA08833F44}"/>
    <cellStyle name="Total 2 4 5 2" xfId="1976" xr:uid="{DDB33A94-9C96-4768-A79A-A6861AC0B73F}"/>
    <cellStyle name="Total 2 4 6" xfId="1025" xr:uid="{2AFF244C-2BDF-46A4-8427-8E24F90659CF}"/>
    <cellStyle name="Total 2 4 6 2" xfId="2320" xr:uid="{090884B4-DB2B-4BB0-B92B-53B687D9A206}"/>
    <cellStyle name="Total 2 4 7" xfId="1142" xr:uid="{840D9AC1-BF0C-4782-AD32-C04E978C89E2}"/>
    <cellStyle name="Total 2 4 7 2" xfId="2437" xr:uid="{A736DBD0-0D91-46A1-B7E4-933330885B29}"/>
    <cellStyle name="Total 2 5" xfId="115" xr:uid="{00000000-0005-0000-0000-0000C2010000}"/>
    <cellStyle name="Total 2 5 2" xfId="137" xr:uid="{00000000-0005-0000-0000-0000C3010000}"/>
    <cellStyle name="Total 2 5 2 2" xfId="229" xr:uid="{00000000-0005-0000-0000-0000C4010000}"/>
    <cellStyle name="Total 2 5 2 2 2" xfId="472" xr:uid="{00000000-0005-0000-0000-0000C5010000}"/>
    <cellStyle name="Total 2 5 2 2 2 2" xfId="958" xr:uid="{E2E4DB0E-E6E5-4ADF-8BB3-A6B1ABFFF9E1}"/>
    <cellStyle name="Total 2 5 2 2 2 2 2" xfId="2253" xr:uid="{247CA004-3AA3-4B45-8BE5-4D18A27BC0F3}"/>
    <cellStyle name="Total 2 5 2 2 2 3" xfId="1333" xr:uid="{8D6C3D09-5FBD-453B-8308-E4C77077BC41}"/>
    <cellStyle name="Total 2 5 2 2 2 3 2" xfId="2628" xr:uid="{E7E1968C-A75C-4C1E-AD9E-05CE608B16CC}"/>
    <cellStyle name="Total 2 5 2 2 2 4" xfId="1584" xr:uid="{9948E619-33AA-49E8-A0C7-297971D8F409}"/>
    <cellStyle name="Total 2 5 2 2 2 4 2" xfId="2879" xr:uid="{10851A2C-73D7-4165-B186-C332F3C6A4CB}"/>
    <cellStyle name="Total 2 5 2 2 2 5" xfId="1856" xr:uid="{A10CC16A-413E-44BC-8705-C17D5A9CA93C}"/>
    <cellStyle name="Total 2 5 2 2 3" xfId="717" xr:uid="{866C6DDB-756C-41CC-AD5C-23699B2D8329}"/>
    <cellStyle name="Total 2 5 2 2 3 2" xfId="2079" xr:uid="{03E1D6A5-D87A-475D-8C9C-334C460AB857}"/>
    <cellStyle name="Total 2 5 2 2 4" xfId="1134" xr:uid="{B4C1D7DB-169E-40A8-AD16-2D07E8ED47DC}"/>
    <cellStyle name="Total 2 5 2 2 4 2" xfId="2429" xr:uid="{D4443EA2-F4EC-4203-965F-5D92A095A371}"/>
    <cellStyle name="Total 2 5 2 2 5" xfId="1422" xr:uid="{F064DD1E-8D03-4D76-B170-8D8754E3CCAF}"/>
    <cellStyle name="Total 2 5 2 2 5 2" xfId="2717" xr:uid="{D3962958-930D-4F86-9628-2922E08959EF}"/>
    <cellStyle name="Total 2 5 2 2 6" xfId="1696" xr:uid="{08052E04-95B2-4208-8F69-B7496B7C3882}"/>
    <cellStyle name="Total 2 5 2 3" xfId="473" xr:uid="{00000000-0005-0000-0000-0000C6010000}"/>
    <cellStyle name="Total 2 5 2 3 2" xfId="959" xr:uid="{F6206CAF-81A4-4DCA-82F9-3080E04AD082}"/>
    <cellStyle name="Total 2 5 2 3 2 2" xfId="2254" xr:uid="{73D7044E-D943-44C2-97F8-50F2DDBA646B}"/>
    <cellStyle name="Total 2 5 2 3 3" xfId="1334" xr:uid="{12005E0E-8BCD-4AE8-9673-D518C6F11830}"/>
    <cellStyle name="Total 2 5 2 3 3 2" xfId="2629" xr:uid="{5861F675-9E7C-4D75-8C82-80543DA99B75}"/>
    <cellStyle name="Total 2 5 2 3 4" xfId="1585" xr:uid="{CED499E0-024C-4266-A458-7675BDEBDF73}"/>
    <cellStyle name="Total 2 5 2 3 4 2" xfId="2880" xr:uid="{73B12B31-9F39-4695-B969-0E571D6C3705}"/>
    <cellStyle name="Total 2 5 2 3 5" xfId="1857" xr:uid="{13CDE082-3105-46EC-A727-33149BF33274}"/>
    <cellStyle name="Total 2 5 2 4" xfId="625" xr:uid="{E9884E9F-F757-46D7-839C-7DA1006F9237}"/>
    <cellStyle name="Total 2 5 2 4 2" xfId="1995" xr:uid="{0028AEEA-C53D-4EAC-8DD9-EA419E41DA91}"/>
    <cellStyle name="Total 2 5 2 5" xfId="1046" xr:uid="{3FC0E857-1BF5-4E39-BD79-F04C866E292A}"/>
    <cellStyle name="Total 2 5 2 5 2" xfId="2341" xr:uid="{1535C721-7878-4835-BE73-0CF63DA4F293}"/>
    <cellStyle name="Total 2 5 2 6" xfId="533" xr:uid="{0EB1169A-E064-4B54-BC97-6614EA29F7B0}"/>
    <cellStyle name="Total 2 5 2 6 2" xfId="1909" xr:uid="{6ED2C864-B036-4389-96BA-1092A1E05DC7}"/>
    <cellStyle name="Total 2 5 2 7" xfId="1612" xr:uid="{EB90DC4C-A182-4D50-B650-25B5A865C3DD}"/>
    <cellStyle name="Total 2 5 3" xfId="207" xr:uid="{00000000-0005-0000-0000-0000C7010000}"/>
    <cellStyle name="Total 2 5 3 2" xfId="302" xr:uid="{00000000-0005-0000-0000-0000C8010000}"/>
    <cellStyle name="Total 2 5 3 2 2" xfId="789" xr:uid="{089131BB-1084-4BA8-B468-71476953F3E9}"/>
    <cellStyle name="Total 2 5 3 2 2 2" xfId="2111" xr:uid="{B00C0F84-8E05-4FB1-ACE2-D46D13D648F5}"/>
    <cellStyle name="Total 2 5 3 2 3" xfId="1178" xr:uid="{6EEBD193-62CE-4079-A316-920CA95B4B8E}"/>
    <cellStyle name="Total 2 5 3 2 3 2" xfId="2473" xr:uid="{E03869CC-4EA3-4231-BE0B-57AAE29D675F}"/>
    <cellStyle name="Total 2 5 3 2 4" xfId="1443" xr:uid="{F5689BFB-2903-471C-84FB-184CCB37D25D}"/>
    <cellStyle name="Total 2 5 3 2 4 2" xfId="2738" xr:uid="{205916E2-03F8-4E73-9DC8-04C1399DA602}"/>
    <cellStyle name="Total 2 5 3 2 5" xfId="1715" xr:uid="{BC5B68DA-564E-45B7-87F8-6511A25EC72A}"/>
    <cellStyle name="Total 2 5 3 3" xfId="695" xr:uid="{09C480D8-FADC-4040-9C27-458A8A6435DB}"/>
    <cellStyle name="Total 2 5 3 3 2" xfId="2061" xr:uid="{D804C13D-7A59-4D84-978D-F9A9CD04F40B}"/>
    <cellStyle name="Total 2 5 3 4" xfId="1113" xr:uid="{7601639A-7EC3-482D-97BA-19F9963F6AB1}"/>
    <cellStyle name="Total 2 5 3 4 2" xfId="2408" xr:uid="{F03689FA-2EC7-48D4-870D-763D0E91C4F0}"/>
    <cellStyle name="Total 2 5 3 5" xfId="1404" xr:uid="{FB30404A-C2F5-4237-A0EE-97D9F935F633}"/>
    <cellStyle name="Total 2 5 3 5 2" xfId="2699" xr:uid="{5FC7D635-D2C4-4278-B483-E8FE10E92B91}"/>
    <cellStyle name="Total 2 5 3 6" xfId="1678" xr:uid="{53F0A532-B0BF-46BD-A60C-D65FDAFC7A0A}"/>
    <cellStyle name="Total 2 5 4" xfId="474" xr:uid="{00000000-0005-0000-0000-0000C9010000}"/>
    <cellStyle name="Total 2 5 4 2" xfId="960" xr:uid="{5830DB61-15F4-482D-B4FC-54794175EAA3}"/>
    <cellStyle name="Total 2 5 4 2 2" xfId="2255" xr:uid="{A7C4E19B-9B4C-4174-BB60-FF81E69DA97D}"/>
    <cellStyle name="Total 2 5 4 3" xfId="1335" xr:uid="{E5B7EFA4-FB96-4676-97D3-990A5BCA8D83}"/>
    <cellStyle name="Total 2 5 4 3 2" xfId="2630" xr:uid="{A651196D-F84C-48BB-810B-306F71414F6B}"/>
    <cellStyle name="Total 2 5 4 4" xfId="1586" xr:uid="{7DC8BE72-9D09-4426-BA2A-A1CA5022CF14}"/>
    <cellStyle name="Total 2 5 4 4 2" xfId="2881" xr:uid="{9609E519-00B0-4481-96B4-6F16D5AA51EE}"/>
    <cellStyle name="Total 2 5 4 5" xfId="1858" xr:uid="{7C909BEB-D7EF-418C-8BB0-E8F20A210760}"/>
    <cellStyle name="Total 2 5 5" xfId="603" xr:uid="{B7FAA920-DF9A-4E2B-8EA8-CFF5CDE98103}"/>
    <cellStyle name="Total 2 5 5 2" xfId="1977" xr:uid="{A96AA215-E7B1-4C72-8492-FB93BF7AC350}"/>
    <cellStyle name="Total 2 5 6" xfId="1026" xr:uid="{5874DE6B-498B-4B98-9FDA-B14F50AAE606}"/>
    <cellStyle name="Total 2 5 6 2" xfId="2321" xr:uid="{3CDC8713-B5DD-4B3F-9BBC-B277F44B167D}"/>
    <cellStyle name="Total 2 5 7" xfId="1141" xr:uid="{A4262969-FCF1-4FC7-862F-C942E379AA16}"/>
    <cellStyle name="Total 2 5 7 2" xfId="2436" xr:uid="{8759FA00-89B1-41A5-8751-A40C5B7853A6}"/>
    <cellStyle name="Total 2 6" xfId="116" xr:uid="{00000000-0005-0000-0000-0000CA010000}"/>
    <cellStyle name="Total 2 6 2" xfId="138" xr:uid="{00000000-0005-0000-0000-0000CB010000}"/>
    <cellStyle name="Total 2 6 2 2" xfId="230" xr:uid="{00000000-0005-0000-0000-0000CC010000}"/>
    <cellStyle name="Total 2 6 2 2 2" xfId="475" xr:uid="{00000000-0005-0000-0000-0000CD010000}"/>
    <cellStyle name="Total 2 6 2 2 2 2" xfId="961" xr:uid="{90E8F2A9-784B-45B9-AFFD-E1A479DCB44A}"/>
    <cellStyle name="Total 2 6 2 2 2 2 2" xfId="2256" xr:uid="{F7D2C501-7E46-4E5C-9CC6-A24FFE13E211}"/>
    <cellStyle name="Total 2 6 2 2 2 3" xfId="1336" xr:uid="{8DCB1586-244E-4E54-981E-A54C59FDAA79}"/>
    <cellStyle name="Total 2 6 2 2 2 3 2" xfId="2631" xr:uid="{C5DBB1FF-ABED-4172-BFAE-7631469E5A89}"/>
    <cellStyle name="Total 2 6 2 2 2 4" xfId="1587" xr:uid="{6233E309-16CB-4DFB-8894-56F61F0CD55D}"/>
    <cellStyle name="Total 2 6 2 2 2 4 2" xfId="2882" xr:uid="{FEEF7FB4-7BB0-4FFB-949C-821464A1D5E9}"/>
    <cellStyle name="Total 2 6 2 2 2 5" xfId="1859" xr:uid="{DECB009B-35D0-447D-B1A1-190008C1246E}"/>
    <cellStyle name="Total 2 6 2 2 3" xfId="718" xr:uid="{2E7833B2-5FC6-46F0-86E6-3D58819D146A}"/>
    <cellStyle name="Total 2 6 2 2 3 2" xfId="2080" xr:uid="{DF955912-06CC-467F-8479-531FCA54262F}"/>
    <cellStyle name="Total 2 6 2 2 4" xfId="1135" xr:uid="{C1BB607D-D113-4C3F-BD5D-1074591A49FF}"/>
    <cellStyle name="Total 2 6 2 2 4 2" xfId="2430" xr:uid="{9B3CE0E2-34BB-48D4-A486-24F221E76D01}"/>
    <cellStyle name="Total 2 6 2 2 5" xfId="1423" xr:uid="{269E8129-37AC-4E59-859A-A088BB59C8D9}"/>
    <cellStyle name="Total 2 6 2 2 5 2" xfId="2718" xr:uid="{4C92DFCC-F9EF-4FB3-A263-9876118E4195}"/>
    <cellStyle name="Total 2 6 2 2 6" xfId="1697" xr:uid="{98DD0BB2-58C0-459D-B717-38B667B709EB}"/>
    <cellStyle name="Total 2 6 2 3" xfId="476" xr:uid="{00000000-0005-0000-0000-0000CE010000}"/>
    <cellStyle name="Total 2 6 2 3 2" xfId="962" xr:uid="{4DD80F53-D5CD-4E9B-9969-0F4374EEACBC}"/>
    <cellStyle name="Total 2 6 2 3 2 2" xfId="2257" xr:uid="{9A172D67-5562-45B8-AD15-5193D86513BB}"/>
    <cellStyle name="Total 2 6 2 3 3" xfId="1337" xr:uid="{FFE49847-F62B-47ED-A094-0D9E9334128B}"/>
    <cellStyle name="Total 2 6 2 3 3 2" xfId="2632" xr:uid="{A6D0C725-54C5-41AA-A63B-A32D775F1C5C}"/>
    <cellStyle name="Total 2 6 2 3 4" xfId="1588" xr:uid="{B53FC154-D8BD-4826-9EFD-51F46480C8DF}"/>
    <cellStyle name="Total 2 6 2 3 4 2" xfId="2883" xr:uid="{59DEE1F7-7B4E-47BD-9D38-2096C1352739}"/>
    <cellStyle name="Total 2 6 2 3 5" xfId="1860" xr:uid="{8842E766-531E-4267-A3CA-F0DEB5CA5F3A}"/>
    <cellStyle name="Total 2 6 2 4" xfId="626" xr:uid="{2B6260A0-9335-43B5-9313-FAAE80514B1F}"/>
    <cellStyle name="Total 2 6 2 4 2" xfId="1996" xr:uid="{0CBA56FC-BED2-4B9C-A6BD-F18B3DCF0432}"/>
    <cellStyle name="Total 2 6 2 5" xfId="1047" xr:uid="{3C3E4EB9-7351-48C6-A63C-87133B57A159}"/>
    <cellStyle name="Total 2 6 2 5 2" xfId="2342" xr:uid="{69317AF8-FEC9-4A99-812B-D3D4FD1D522F}"/>
    <cellStyle name="Total 2 6 2 6" xfId="501" xr:uid="{539BC9E6-2FEB-431C-A557-8D7CF1C59163}"/>
    <cellStyle name="Total 2 6 2 6 2" xfId="1879" xr:uid="{16F86E2E-5848-4872-A705-2A02A800B2DA}"/>
    <cellStyle name="Total 2 6 2 7" xfId="1613" xr:uid="{E1906D5A-9238-4C62-AC9D-90CF25A55C31}"/>
    <cellStyle name="Total 2 6 3" xfId="208" xr:uid="{00000000-0005-0000-0000-0000CF010000}"/>
    <cellStyle name="Total 2 6 3 2" xfId="303" xr:uid="{00000000-0005-0000-0000-0000D0010000}"/>
    <cellStyle name="Total 2 6 3 2 2" xfId="790" xr:uid="{0C92A812-F1EF-4D27-B3AE-7705529629D0}"/>
    <cellStyle name="Total 2 6 3 2 2 2" xfId="2112" xr:uid="{90D59273-8A1C-4089-AC0D-32902CBBC7BC}"/>
    <cellStyle name="Total 2 6 3 2 3" xfId="1179" xr:uid="{A946CF7C-6AE3-437F-A66B-A88B32D78AE7}"/>
    <cellStyle name="Total 2 6 3 2 3 2" xfId="2474" xr:uid="{2BCB6017-7CE2-4581-BA96-C9904063F3B8}"/>
    <cellStyle name="Total 2 6 3 2 4" xfId="1444" xr:uid="{19917BAE-96EC-4AD3-9949-CC59B2407672}"/>
    <cellStyle name="Total 2 6 3 2 4 2" xfId="2739" xr:uid="{6C46A205-2F23-4068-93DB-8F1907FE6F39}"/>
    <cellStyle name="Total 2 6 3 2 5" xfId="1716" xr:uid="{4C99300E-C254-4583-84EB-E0FBD873881A}"/>
    <cellStyle name="Total 2 6 3 3" xfId="696" xr:uid="{A4F27CF2-F183-477B-B59D-6E14C761EEB6}"/>
    <cellStyle name="Total 2 6 3 3 2" xfId="2062" xr:uid="{1A79512F-217E-4413-A1FF-0D67B12ED7D6}"/>
    <cellStyle name="Total 2 6 3 4" xfId="1114" xr:uid="{D7A1C271-9D13-43A8-9E77-68D51D746B7A}"/>
    <cellStyle name="Total 2 6 3 4 2" xfId="2409" xr:uid="{F9C39155-3931-460A-8264-95060EA0D3FF}"/>
    <cellStyle name="Total 2 6 3 5" xfId="1405" xr:uid="{F423D956-CFC4-4EC8-9C9B-1B4DB9630AEF}"/>
    <cellStyle name="Total 2 6 3 5 2" xfId="2700" xr:uid="{1A4CAB90-1EF6-41D7-96FA-9406BEE736AB}"/>
    <cellStyle name="Total 2 6 3 6" xfId="1679" xr:uid="{18665CB1-023F-46E6-A835-9921D6E9FBAA}"/>
    <cellStyle name="Total 2 6 4" xfId="477" xr:uid="{00000000-0005-0000-0000-0000D1010000}"/>
    <cellStyle name="Total 2 6 4 2" xfId="963" xr:uid="{0F62C1E7-81A2-4EC0-840D-27BE0AEEE645}"/>
    <cellStyle name="Total 2 6 4 2 2" xfId="2258" xr:uid="{912279CD-3780-4254-9456-C79AB358FE27}"/>
    <cellStyle name="Total 2 6 4 3" xfId="1338" xr:uid="{F21274DE-B750-4A69-843E-DE0C0E59AAA3}"/>
    <cellStyle name="Total 2 6 4 3 2" xfId="2633" xr:uid="{9F384BF3-F998-4524-A5FE-DF1E60CA964D}"/>
    <cellStyle name="Total 2 6 4 4" xfId="1589" xr:uid="{A0462516-5D53-4194-8C33-D2571E1753AD}"/>
    <cellStyle name="Total 2 6 4 4 2" xfId="2884" xr:uid="{DCFDA440-6DE5-44CE-8A49-DE9EB444267D}"/>
    <cellStyle name="Total 2 6 4 5" xfId="1861" xr:uid="{1734C6FF-EA05-453A-B5E3-79704D1FFC20}"/>
    <cellStyle name="Total 2 6 5" xfId="604" xr:uid="{859DAE09-30D9-4D9D-83B4-A2DF16E2B9AF}"/>
    <cellStyle name="Total 2 6 5 2" xfId="1978" xr:uid="{A6CB5F02-DFAC-4FB1-9BE6-5E819A2EBD53}"/>
    <cellStyle name="Total 2 6 6" xfId="1027" xr:uid="{2C294EF1-6135-46EE-9E43-D81CC2E9D7B2}"/>
    <cellStyle name="Total 2 6 6 2" xfId="2322" xr:uid="{808A98A2-0EA9-49DC-B349-83B30A475085}"/>
    <cellStyle name="Total 2 6 7" xfId="1119" xr:uid="{84DBA4DC-6C8D-419B-9AAF-6CEFCD498BD5}"/>
    <cellStyle name="Total 2 6 7 2" xfId="2414" xr:uid="{EA687E5A-D696-4D23-9467-CFAF250BDF98}"/>
    <cellStyle name="Total 2 7" xfId="117" xr:uid="{00000000-0005-0000-0000-0000D2010000}"/>
    <cellStyle name="Total 2 7 2" xfId="139" xr:uid="{00000000-0005-0000-0000-0000D3010000}"/>
    <cellStyle name="Total 2 7 2 2" xfId="231" xr:uid="{00000000-0005-0000-0000-0000D4010000}"/>
    <cellStyle name="Total 2 7 2 2 2" xfId="478" xr:uid="{00000000-0005-0000-0000-0000D5010000}"/>
    <cellStyle name="Total 2 7 2 2 2 2" xfId="964" xr:uid="{282F45F7-6C25-4F23-85A3-C6316BDA8FA6}"/>
    <cellStyle name="Total 2 7 2 2 2 2 2" xfId="2259" xr:uid="{3BBC230A-D294-468C-87B9-AFBC2676E141}"/>
    <cellStyle name="Total 2 7 2 2 2 3" xfId="1339" xr:uid="{862BFD83-9188-4DE1-A016-BD599E791E65}"/>
    <cellStyle name="Total 2 7 2 2 2 3 2" xfId="2634" xr:uid="{17F43EE4-D3AC-4E14-912E-95591E42F28B}"/>
    <cellStyle name="Total 2 7 2 2 2 4" xfId="1590" xr:uid="{EDF75A68-12DD-4B8F-867B-05D3776F28EE}"/>
    <cellStyle name="Total 2 7 2 2 2 4 2" xfId="2885" xr:uid="{9F470F27-9997-4CF4-9FB6-4B5A9A03B25E}"/>
    <cellStyle name="Total 2 7 2 2 2 5" xfId="1862" xr:uid="{FDA1B87F-0C19-42CF-96B6-E9E64A0D2EDA}"/>
    <cellStyle name="Total 2 7 2 2 3" xfId="719" xr:uid="{44B1E49E-3644-4F62-8465-F8DFCD47A536}"/>
    <cellStyle name="Total 2 7 2 2 3 2" xfId="2081" xr:uid="{054B27F5-55B4-4DA6-96EE-E6D7DDF05623}"/>
    <cellStyle name="Total 2 7 2 2 4" xfId="1136" xr:uid="{EBC916AE-B81C-46BC-B4D9-63314F64223F}"/>
    <cellStyle name="Total 2 7 2 2 4 2" xfId="2431" xr:uid="{872CAACF-2025-435D-BDCF-31E88A7D0824}"/>
    <cellStyle name="Total 2 7 2 2 5" xfId="1424" xr:uid="{7B93C7BF-B71D-4565-80CF-10B0025B5B4A}"/>
    <cellStyle name="Total 2 7 2 2 5 2" xfId="2719" xr:uid="{812B4EAA-03CF-4774-B31C-2AED5D247BB5}"/>
    <cellStyle name="Total 2 7 2 2 6" xfId="1698" xr:uid="{C359EE74-7B3C-4BCF-A5FE-4A81EC71750F}"/>
    <cellStyle name="Total 2 7 2 3" xfId="479" xr:uid="{00000000-0005-0000-0000-0000D6010000}"/>
    <cellStyle name="Total 2 7 2 3 2" xfId="965" xr:uid="{04ED81AC-1DC3-448B-844A-ABA7523CBA74}"/>
    <cellStyle name="Total 2 7 2 3 2 2" xfId="2260" xr:uid="{88B19720-D478-4C5A-9A40-30668EC32AAB}"/>
    <cellStyle name="Total 2 7 2 3 3" xfId="1340" xr:uid="{023E83BF-3A4A-4A74-850A-5D33C6E3EC21}"/>
    <cellStyle name="Total 2 7 2 3 3 2" xfId="2635" xr:uid="{93BBC280-A5E9-4AF9-B55B-16101FB0E89A}"/>
    <cellStyle name="Total 2 7 2 3 4" xfId="1591" xr:uid="{A62FFDA9-9673-431A-A6EA-F8C759D430FB}"/>
    <cellStyle name="Total 2 7 2 3 4 2" xfId="2886" xr:uid="{1347EF4D-0ADA-45C9-BAF8-CCFFC3655B4D}"/>
    <cellStyle name="Total 2 7 2 3 5" xfId="1863" xr:uid="{6A9FAA75-067D-4BE2-A513-BD60D5CEDAA8}"/>
    <cellStyle name="Total 2 7 2 4" xfId="627" xr:uid="{E2AF3DE2-BB58-4033-9AFA-AC169B862C31}"/>
    <cellStyle name="Total 2 7 2 4 2" xfId="1997" xr:uid="{345C5DB7-9466-4B5F-B50B-356EA5BE6BB6}"/>
    <cellStyle name="Total 2 7 2 5" xfId="1048" xr:uid="{12913312-C8A2-4127-92DE-C88EA10FC48E}"/>
    <cellStyle name="Total 2 7 2 5 2" xfId="2343" xr:uid="{10635EC5-A02F-4746-AD13-EBD851AB2D8B}"/>
    <cellStyle name="Total 2 7 2 6" xfId="509" xr:uid="{CAA7931F-FEBE-48E3-90D5-679A9D57DEA6}"/>
    <cellStyle name="Total 2 7 2 6 2" xfId="1885" xr:uid="{CD1671AE-289F-4762-91DD-54AA37399F40}"/>
    <cellStyle name="Total 2 7 2 7" xfId="1614" xr:uid="{44D8F2C7-01BF-408F-A604-9E2D2E8FC2E6}"/>
    <cellStyle name="Total 2 7 3" xfId="209" xr:uid="{00000000-0005-0000-0000-0000D7010000}"/>
    <cellStyle name="Total 2 7 3 2" xfId="304" xr:uid="{00000000-0005-0000-0000-0000D8010000}"/>
    <cellStyle name="Total 2 7 3 2 2" xfId="791" xr:uid="{28BF8010-01A3-4D23-B306-7441A46B83B1}"/>
    <cellStyle name="Total 2 7 3 2 2 2" xfId="2113" xr:uid="{E63EE1D2-F629-48AC-9D65-924BC2A85094}"/>
    <cellStyle name="Total 2 7 3 2 3" xfId="1180" xr:uid="{3CB01DC0-1855-4592-8FB7-BEB20BCC3BB6}"/>
    <cellStyle name="Total 2 7 3 2 3 2" xfId="2475" xr:uid="{B4D9F726-74D6-4DE2-AE9C-22F78B5CC994}"/>
    <cellStyle name="Total 2 7 3 2 4" xfId="1445" xr:uid="{D57B9189-8300-434F-B5CC-B8EFF5964858}"/>
    <cellStyle name="Total 2 7 3 2 4 2" xfId="2740" xr:uid="{6310F781-FB15-4C3F-88AA-EEDA0DB67E3F}"/>
    <cellStyle name="Total 2 7 3 2 5" xfId="1717" xr:uid="{D106A4CB-CAA9-4AB9-AAB0-4C1DF78E7E59}"/>
    <cellStyle name="Total 2 7 3 3" xfId="697" xr:uid="{C7BF61F7-A612-4C69-BAF6-4FC63E18C9EF}"/>
    <cellStyle name="Total 2 7 3 3 2" xfId="2063" xr:uid="{FDE3F080-A3F3-48FC-867C-CB32126EA31A}"/>
    <cellStyle name="Total 2 7 3 4" xfId="1115" xr:uid="{31EA38B3-37A5-4C4B-8975-5BC0E6FAE07F}"/>
    <cellStyle name="Total 2 7 3 4 2" xfId="2410" xr:uid="{6337BF38-63A9-494C-B4B9-53730460EE89}"/>
    <cellStyle name="Total 2 7 3 5" xfId="1406" xr:uid="{0A848871-3008-43D0-A9BB-7C9E8F44B756}"/>
    <cellStyle name="Total 2 7 3 5 2" xfId="2701" xr:uid="{A19E2861-17E9-45B2-92BF-2C8F7FE5CA1B}"/>
    <cellStyle name="Total 2 7 3 6" xfId="1680" xr:uid="{A0753A75-3DE1-4CC2-AA21-43887E8845CB}"/>
    <cellStyle name="Total 2 7 4" xfId="480" xr:uid="{00000000-0005-0000-0000-0000D9010000}"/>
    <cellStyle name="Total 2 7 4 2" xfId="966" xr:uid="{B63556D6-16F4-4532-BDA9-3F691C0A8B9A}"/>
    <cellStyle name="Total 2 7 4 2 2" xfId="2261" xr:uid="{25F51D8B-887A-43A6-A36C-A7F4DB63CCA3}"/>
    <cellStyle name="Total 2 7 4 3" xfId="1341" xr:uid="{40CA0A93-1728-4CFE-B94A-28DA0CA2C187}"/>
    <cellStyle name="Total 2 7 4 3 2" xfId="2636" xr:uid="{D09E567C-FEB0-4BA7-AE57-2503C1C62F62}"/>
    <cellStyle name="Total 2 7 4 4" xfId="1592" xr:uid="{E157CB2A-E88D-4DD4-8DF1-E4314C18FC00}"/>
    <cellStyle name="Total 2 7 4 4 2" xfId="2887" xr:uid="{990C89EF-2ECE-45EB-A904-D2AD64E6B74E}"/>
    <cellStyle name="Total 2 7 4 5" xfId="1864" xr:uid="{6E2FA22E-EF64-4A3B-9F28-EFB43AC1476D}"/>
    <cellStyle name="Total 2 7 5" xfId="605" xr:uid="{0957227A-F7C7-4EEB-9DBD-63F5C60F555A}"/>
    <cellStyle name="Total 2 7 5 2" xfId="1979" xr:uid="{967240CD-E6E3-433A-B4CC-D719236933C6}"/>
    <cellStyle name="Total 2 7 6" xfId="1028" xr:uid="{4F22E011-960C-4189-9D69-DBFE2D2BAD51}"/>
    <cellStyle name="Total 2 7 6 2" xfId="2323" xr:uid="{5ED85C3A-6935-43C5-9BBB-EB6BB6315754}"/>
    <cellStyle name="Total 2 7 7" xfId="1031" xr:uid="{D966A802-90DE-4906-BD59-426784F75ABB}"/>
    <cellStyle name="Total 2 7 7 2" xfId="2326" xr:uid="{86FFF033-C750-4F4F-82DC-E3E7FF3A460C}"/>
    <cellStyle name="Total 2 8" xfId="118" xr:uid="{00000000-0005-0000-0000-0000DA010000}"/>
    <cellStyle name="Total 2 8 2" xfId="140" xr:uid="{00000000-0005-0000-0000-0000DB010000}"/>
    <cellStyle name="Total 2 8 2 2" xfId="232" xr:uid="{00000000-0005-0000-0000-0000DC010000}"/>
    <cellStyle name="Total 2 8 2 2 2" xfId="481" xr:uid="{00000000-0005-0000-0000-0000DD010000}"/>
    <cellStyle name="Total 2 8 2 2 2 2" xfId="967" xr:uid="{A6F4E3E8-8BC6-4B61-8128-7197942CF29B}"/>
    <cellStyle name="Total 2 8 2 2 2 2 2" xfId="2262" xr:uid="{EE6021ED-FED1-4303-8F1E-D10D992F5756}"/>
    <cellStyle name="Total 2 8 2 2 2 3" xfId="1342" xr:uid="{FCB566C2-CE7D-4DB4-9BF6-D5B574F34958}"/>
    <cellStyle name="Total 2 8 2 2 2 3 2" xfId="2637" xr:uid="{2BABB897-2578-4CBA-A5E6-FD4A0BC0F64F}"/>
    <cellStyle name="Total 2 8 2 2 2 4" xfId="1593" xr:uid="{3E83B275-21FB-40DD-9FA2-39C9CF26CFEA}"/>
    <cellStyle name="Total 2 8 2 2 2 4 2" xfId="2888" xr:uid="{844C0977-6A05-481D-8073-F692B10B239D}"/>
    <cellStyle name="Total 2 8 2 2 2 5" xfId="1865" xr:uid="{A0E1207B-323B-4648-962F-73ECF8E7BEBC}"/>
    <cellStyle name="Total 2 8 2 2 3" xfId="720" xr:uid="{782165BC-F011-47BD-885E-03BAEE36EDA7}"/>
    <cellStyle name="Total 2 8 2 2 3 2" xfId="2082" xr:uid="{36F46E74-09C0-426F-A6E7-CB54AC2EE014}"/>
    <cellStyle name="Total 2 8 2 2 4" xfId="1137" xr:uid="{B6D0D93E-0981-4D84-BB76-34A8CE145737}"/>
    <cellStyle name="Total 2 8 2 2 4 2" xfId="2432" xr:uid="{22D9B084-45E9-4768-AA85-748BBCF04E37}"/>
    <cellStyle name="Total 2 8 2 2 5" xfId="1425" xr:uid="{8F61ECE1-37FE-4722-A13E-FD53CC998CC4}"/>
    <cellStyle name="Total 2 8 2 2 5 2" xfId="2720" xr:uid="{C0D43182-28D7-475A-B8A3-98199C73C087}"/>
    <cellStyle name="Total 2 8 2 2 6" xfId="1699" xr:uid="{AD04EA07-5E54-4478-8513-E9CF66C712A6}"/>
    <cellStyle name="Total 2 8 2 3" xfId="482" xr:uid="{00000000-0005-0000-0000-0000DE010000}"/>
    <cellStyle name="Total 2 8 2 3 2" xfId="968" xr:uid="{7A780033-A626-4BBC-B5FB-8C007FB4298F}"/>
    <cellStyle name="Total 2 8 2 3 2 2" xfId="2263" xr:uid="{7C8BFFCD-3811-4A4C-80E0-3B1BB0464943}"/>
    <cellStyle name="Total 2 8 2 3 3" xfId="1343" xr:uid="{FD5B4EB2-136F-4AD3-BCDF-3F0854F9024A}"/>
    <cellStyle name="Total 2 8 2 3 3 2" xfId="2638" xr:uid="{870B80B2-2D46-44E4-B820-35D45B7D2063}"/>
    <cellStyle name="Total 2 8 2 3 4" xfId="1594" xr:uid="{8F53725F-0957-4570-AE83-01C4E74DBD45}"/>
    <cellStyle name="Total 2 8 2 3 4 2" xfId="2889" xr:uid="{1C7709EF-B766-4270-BA66-B22AE007F722}"/>
    <cellStyle name="Total 2 8 2 3 5" xfId="1866" xr:uid="{81BBAC29-487B-4405-9078-3AD33606695B}"/>
    <cellStyle name="Total 2 8 2 4" xfId="628" xr:uid="{E9EED2EC-34A3-4105-8BBE-BF41C50695C1}"/>
    <cellStyle name="Total 2 8 2 4 2" xfId="1998" xr:uid="{A301DEC9-475B-4D16-9E9B-2AE3DB038A27}"/>
    <cellStyle name="Total 2 8 2 5" xfId="1049" xr:uid="{D4A0BE67-9478-4B09-B49A-0BEF1B32E9BA}"/>
    <cellStyle name="Total 2 8 2 5 2" xfId="2344" xr:uid="{35A94F66-D240-4CA8-B54C-93FBC1BC901F}"/>
    <cellStyle name="Total 2 8 2 6" xfId="741" xr:uid="{391C0A0B-C2AB-4D0A-AFFC-3363A1CFC134}"/>
    <cellStyle name="Total 2 8 2 6 2" xfId="2089" xr:uid="{6C8B1622-02BA-458D-B55D-818B1303A57E}"/>
    <cellStyle name="Total 2 8 2 7" xfId="1615" xr:uid="{EE7571C6-F352-4494-B724-2EF6B0DFB4C4}"/>
    <cellStyle name="Total 2 8 3" xfId="210" xr:uid="{00000000-0005-0000-0000-0000DF010000}"/>
    <cellStyle name="Total 2 8 3 2" xfId="305" xr:uid="{00000000-0005-0000-0000-0000E0010000}"/>
    <cellStyle name="Total 2 8 3 2 2" xfId="792" xr:uid="{F6A03775-4342-4BB4-8669-866F80769FC1}"/>
    <cellStyle name="Total 2 8 3 2 2 2" xfId="2114" xr:uid="{D47A45E9-AE37-4A0D-A19C-A823E5D9E3C7}"/>
    <cellStyle name="Total 2 8 3 2 3" xfId="1181" xr:uid="{8EED1ACD-5222-442B-953E-1C8245D457CC}"/>
    <cellStyle name="Total 2 8 3 2 3 2" xfId="2476" xr:uid="{54A46618-5AD1-4E0F-9736-220EC2A441DA}"/>
    <cellStyle name="Total 2 8 3 2 4" xfId="1446" xr:uid="{C56EAFC3-B9B6-451B-9C02-8C430914FDA6}"/>
    <cellStyle name="Total 2 8 3 2 4 2" xfId="2741" xr:uid="{6AC2044A-BFF8-4D17-82B2-7A4C25B9F835}"/>
    <cellStyle name="Total 2 8 3 2 5" xfId="1718" xr:uid="{52BFA594-3EE1-4C7A-A732-DE8D0976A3B4}"/>
    <cellStyle name="Total 2 8 3 3" xfId="698" xr:uid="{6E6610D4-B5AB-48CF-BEDA-C3EABA7C3030}"/>
    <cellStyle name="Total 2 8 3 3 2" xfId="2064" xr:uid="{CC0CFA1A-8134-4F12-9DD1-C887B265C4AA}"/>
    <cellStyle name="Total 2 8 3 4" xfId="1116" xr:uid="{67DFF773-AAD4-46B5-BB84-16A359AFED5A}"/>
    <cellStyle name="Total 2 8 3 4 2" xfId="2411" xr:uid="{F09CDD6D-B099-4863-B458-E43A2D21EC91}"/>
    <cellStyle name="Total 2 8 3 5" xfId="1407" xr:uid="{907511D5-C9AB-4FF9-94FF-C75D4BB9115B}"/>
    <cellStyle name="Total 2 8 3 5 2" xfId="2702" xr:uid="{9387B58B-D599-4764-A78E-BA2AEBE5A843}"/>
    <cellStyle name="Total 2 8 3 6" xfId="1681" xr:uid="{70EAFA6A-FD21-4815-804B-0A17CB75F1D3}"/>
    <cellStyle name="Total 2 8 4" xfId="483" xr:uid="{00000000-0005-0000-0000-0000E1010000}"/>
    <cellStyle name="Total 2 8 4 2" xfId="969" xr:uid="{74EB67F1-EB37-4CD4-820E-61CEDB742828}"/>
    <cellStyle name="Total 2 8 4 2 2" xfId="2264" xr:uid="{A1150439-73CD-49B4-A61A-D3BCDF33F5FB}"/>
    <cellStyle name="Total 2 8 4 3" xfId="1344" xr:uid="{7AE94C3B-39B0-4EDA-BF98-A5EE17FA9974}"/>
    <cellStyle name="Total 2 8 4 3 2" xfId="2639" xr:uid="{AE46A6F8-AFE9-49A2-867D-9F55E9AA0889}"/>
    <cellStyle name="Total 2 8 4 4" xfId="1595" xr:uid="{6D25B29B-095C-4A25-AC2A-8346C1FE8565}"/>
    <cellStyle name="Total 2 8 4 4 2" xfId="2890" xr:uid="{249F18A9-5B62-4288-9BBE-553E22CCB781}"/>
    <cellStyle name="Total 2 8 4 5" xfId="1867" xr:uid="{F61A3333-A8A6-4471-96A9-490971A168E3}"/>
    <cellStyle name="Total 2 8 5" xfId="606" xr:uid="{E25FB2D4-7238-445D-80E2-0317AA97B90F}"/>
    <cellStyle name="Total 2 8 5 2" xfId="1980" xr:uid="{CC3117E1-70BC-4CD3-9C61-BD6256297A7D}"/>
    <cellStyle name="Total 2 8 6" xfId="1029" xr:uid="{8493CCE1-F711-4D58-92F2-2C0BC0BC74E9}"/>
    <cellStyle name="Total 2 8 6 2" xfId="2324" xr:uid="{A072D100-5E66-487D-810A-AF786A6CC92D}"/>
    <cellStyle name="Total 2 8 7" xfId="536" xr:uid="{1C4EC51C-C1A1-4A4F-81DE-00B6E8A62D3E}"/>
    <cellStyle name="Total 2 8 7 2" xfId="1912" xr:uid="{595B0958-7E4F-4AFD-B510-28368A27CAAC}"/>
    <cellStyle name="Total 2 9" xfId="119" xr:uid="{00000000-0005-0000-0000-0000E2010000}"/>
    <cellStyle name="Total 2 9 2" xfId="141" xr:uid="{00000000-0005-0000-0000-0000E3010000}"/>
    <cellStyle name="Total 2 9 2 2" xfId="233" xr:uid="{00000000-0005-0000-0000-0000E4010000}"/>
    <cellStyle name="Total 2 9 2 2 2" xfId="484" xr:uid="{00000000-0005-0000-0000-0000E5010000}"/>
    <cellStyle name="Total 2 9 2 2 2 2" xfId="970" xr:uid="{B85BE65D-BAB1-411A-941C-3444D6DE6AB0}"/>
    <cellStyle name="Total 2 9 2 2 2 2 2" xfId="2265" xr:uid="{1ED1CE6D-CD81-4CF6-B921-0BE04DB2A84B}"/>
    <cellStyle name="Total 2 9 2 2 2 3" xfId="1345" xr:uid="{FCD5D886-3FF7-4503-922E-DCBB38C615D6}"/>
    <cellStyle name="Total 2 9 2 2 2 3 2" xfId="2640" xr:uid="{3C3BB1FB-A3FC-4B2C-9AC4-20264098396D}"/>
    <cellStyle name="Total 2 9 2 2 2 4" xfId="1596" xr:uid="{4D8CA3A8-64F5-4FE7-8C60-E445A1244EEC}"/>
    <cellStyle name="Total 2 9 2 2 2 4 2" xfId="2891" xr:uid="{AC54E8A4-22CE-4286-95D3-EEBDB26CBD81}"/>
    <cellStyle name="Total 2 9 2 2 2 5" xfId="1868" xr:uid="{BEF8552D-4351-49B2-BF62-FC57D4A5317B}"/>
    <cellStyle name="Total 2 9 2 2 3" xfId="721" xr:uid="{82E83B07-ACCD-4D1C-8DF1-AD872A3603AE}"/>
    <cellStyle name="Total 2 9 2 2 3 2" xfId="2083" xr:uid="{E70CCC79-E57D-458D-ADDF-C5E932E3C585}"/>
    <cellStyle name="Total 2 9 2 2 4" xfId="1138" xr:uid="{1A388D34-9B65-4709-ADA0-5C09DDDF74FF}"/>
    <cellStyle name="Total 2 9 2 2 4 2" xfId="2433" xr:uid="{9CEB1F9A-F7B7-4DDD-99BF-CED9B52FE0EC}"/>
    <cellStyle name="Total 2 9 2 2 5" xfId="1426" xr:uid="{D915B675-4945-44C9-8E4A-8B6C06CD71CC}"/>
    <cellStyle name="Total 2 9 2 2 5 2" xfId="2721" xr:uid="{1D992EDF-48D3-4AC5-A2D2-F2E7A6D82FE8}"/>
    <cellStyle name="Total 2 9 2 2 6" xfId="1700" xr:uid="{C2645353-0E83-45C5-A37A-BE9324A88017}"/>
    <cellStyle name="Total 2 9 2 3" xfId="485" xr:uid="{00000000-0005-0000-0000-0000E6010000}"/>
    <cellStyle name="Total 2 9 2 3 2" xfId="971" xr:uid="{74DF9C21-6455-4E2B-A537-E71BB4EC6602}"/>
    <cellStyle name="Total 2 9 2 3 2 2" xfId="2266" xr:uid="{6C8EE95E-E933-4D8C-9137-2B68A97EAAC0}"/>
    <cellStyle name="Total 2 9 2 3 3" xfId="1346" xr:uid="{0360F440-AD7C-4280-8F53-4710B243E5B1}"/>
    <cellStyle name="Total 2 9 2 3 3 2" xfId="2641" xr:uid="{9BCA444C-7203-45FA-A5BF-FFD253E58424}"/>
    <cellStyle name="Total 2 9 2 3 4" xfId="1597" xr:uid="{7FEB3ED8-F409-496E-9CF7-5C1893DF2C8D}"/>
    <cellStyle name="Total 2 9 2 3 4 2" xfId="2892" xr:uid="{443232E4-C33C-48CA-B85F-EECFD20373CE}"/>
    <cellStyle name="Total 2 9 2 3 5" xfId="1869" xr:uid="{35A63BA8-47C8-44A4-ADBF-6B52E1E4CDF2}"/>
    <cellStyle name="Total 2 9 2 4" xfId="629" xr:uid="{931ED725-BDC4-4738-8752-F91450D6F3ED}"/>
    <cellStyle name="Total 2 9 2 4 2" xfId="1999" xr:uid="{7445BF61-239D-49BE-B293-2FC86A23829C}"/>
    <cellStyle name="Total 2 9 2 5" xfId="1050" xr:uid="{ED979F58-0C15-45B0-8CEA-4EA8877DCD40}"/>
    <cellStyle name="Total 2 9 2 5 2" xfId="2345" xr:uid="{83858056-5727-45C2-93EE-B804E659B41B}"/>
    <cellStyle name="Total 2 9 2 6" xfId="599" xr:uid="{897EB02E-D27B-4AD4-9E27-308C5B8CBD3F}"/>
    <cellStyle name="Total 2 9 2 6 2" xfId="1973" xr:uid="{59878844-734C-4D34-9351-1F69EE2339F9}"/>
    <cellStyle name="Total 2 9 2 7" xfId="1616" xr:uid="{12F41EB7-FBE3-41F6-A0A4-BF9D1B0CFF46}"/>
    <cellStyle name="Total 2 9 3" xfId="211" xr:uid="{00000000-0005-0000-0000-0000E7010000}"/>
    <cellStyle name="Total 2 9 3 2" xfId="306" xr:uid="{00000000-0005-0000-0000-0000E8010000}"/>
    <cellStyle name="Total 2 9 3 2 2" xfId="793" xr:uid="{0D9A2AE0-B53F-4ACA-A469-87103708C5B7}"/>
    <cellStyle name="Total 2 9 3 2 2 2" xfId="2115" xr:uid="{D2056534-416A-4026-92B4-F7A22635EF2B}"/>
    <cellStyle name="Total 2 9 3 2 3" xfId="1182" xr:uid="{D44DAAB5-D2F8-495A-9EAE-72A4A092B5EE}"/>
    <cellStyle name="Total 2 9 3 2 3 2" xfId="2477" xr:uid="{98225E9A-191D-4FD2-964B-40A586BCA8B4}"/>
    <cellStyle name="Total 2 9 3 2 4" xfId="1447" xr:uid="{8E49775C-7A20-4367-BC38-83E1B37FB536}"/>
    <cellStyle name="Total 2 9 3 2 4 2" xfId="2742" xr:uid="{8085BE33-AAC0-427B-8EB5-ECC8E089237D}"/>
    <cellStyle name="Total 2 9 3 2 5" xfId="1719" xr:uid="{C14D9B33-4017-4AD5-8029-722764F8992A}"/>
    <cellStyle name="Total 2 9 3 3" xfId="699" xr:uid="{CFF5B591-0C38-4087-BC8D-32AFD5242DC2}"/>
    <cellStyle name="Total 2 9 3 3 2" xfId="2065" xr:uid="{2F1616BE-0726-4F30-9E53-40A44B8DE105}"/>
    <cellStyle name="Total 2 9 3 4" xfId="1117" xr:uid="{39484972-F06A-4526-A055-1F04405F0B79}"/>
    <cellStyle name="Total 2 9 3 4 2" xfId="2412" xr:uid="{D24D84BA-C0AA-4F48-9566-020F4AA85490}"/>
    <cellStyle name="Total 2 9 3 5" xfId="1408" xr:uid="{E1DBE3AD-1513-4EB6-8EE7-20F492E9D6E0}"/>
    <cellStyle name="Total 2 9 3 5 2" xfId="2703" xr:uid="{08D3F63D-3E79-4203-AE7E-D4F4FFD7E0D1}"/>
    <cellStyle name="Total 2 9 3 6" xfId="1682" xr:uid="{2ADDDF73-5A2F-4CD7-9E64-8F8EDF92327C}"/>
    <cellStyle name="Total 2 9 4" xfId="486" xr:uid="{00000000-0005-0000-0000-0000E9010000}"/>
    <cellStyle name="Total 2 9 4 2" xfId="972" xr:uid="{7269D55E-760B-4042-BB1E-25FD6BAEC4F5}"/>
    <cellStyle name="Total 2 9 4 2 2" xfId="2267" xr:uid="{EB7917D5-EAB2-4571-934C-C40946A00DDD}"/>
    <cellStyle name="Total 2 9 4 3" xfId="1347" xr:uid="{28E96F41-D9A4-408E-BA8F-0632ADCE9847}"/>
    <cellStyle name="Total 2 9 4 3 2" xfId="2642" xr:uid="{06228A79-18A0-4042-816B-002DC67D1BA2}"/>
    <cellStyle name="Total 2 9 4 4" xfId="1598" xr:uid="{CB409F9C-112E-4D79-B87F-F2E3C24746EF}"/>
    <cellStyle name="Total 2 9 4 4 2" xfId="2893" xr:uid="{34581524-3A68-4583-871B-CAE5816AEB2F}"/>
    <cellStyle name="Total 2 9 4 5" xfId="1870" xr:uid="{387DA2D3-C487-415F-ABE2-21F9E73CC647}"/>
    <cellStyle name="Total 2 9 5" xfId="607" xr:uid="{BBDB2151-97DA-48AE-AAD4-72AC7EAAFBB8}"/>
    <cellStyle name="Total 2 9 5 2" xfId="1981" xr:uid="{106D63A1-7197-4F4E-8580-0D29BC5EADC8}"/>
    <cellStyle name="Total 2 9 6" xfId="1030" xr:uid="{95F4C2DF-BF10-418C-B386-8790876D9CA3}"/>
    <cellStyle name="Total 2 9 6 2" xfId="2325" xr:uid="{921578FB-1CE8-471F-BF23-4678E827A773}"/>
    <cellStyle name="Total 2 9 7" xfId="546" xr:uid="{3CA574E1-C679-41CE-BF7F-C9104C575099}"/>
    <cellStyle name="Total 2 9 7 2" xfId="1920" xr:uid="{9EED494D-92A7-441A-A3A4-78105486EC13}"/>
    <cellStyle name="UserInput" xfId="493" xr:uid="{C0128523-77AA-4EA0-A09E-910F49F94031}"/>
    <cellStyle name="UserTextBox" xfId="494" xr:uid="{9D8D2A5C-5F5C-4133-99EC-A8C89870B275}"/>
    <cellStyle name="Warning Text 2" xfId="52" xr:uid="{00000000-0005-0000-0000-0000EA010000}"/>
  </cellStyles>
  <dxfs count="26">
    <dxf>
      <font>
        <b val="0"/>
        <i val="0"/>
        <strike val="0"/>
        <condense val="0"/>
        <extend val="0"/>
        <outline val="0"/>
        <shadow val="0"/>
        <u val="none"/>
        <vertAlign val="baseline"/>
        <sz val="11"/>
        <color theme="6" tint="-0.499984740745262"/>
        <name val="Calibri"/>
        <family val="2"/>
        <scheme val="minor"/>
      </font>
      <fill>
        <patternFill patternType="solid">
          <fgColor theme="0" tint="-0.14999847407452621"/>
          <bgColor theme="0" tint="-0.14999847407452621"/>
        </patternFill>
      </fill>
    </dxf>
    <dxf>
      <font>
        <b val="0"/>
        <i val="0"/>
        <strike val="0"/>
        <condense val="0"/>
        <extend val="0"/>
        <outline val="0"/>
        <shadow val="0"/>
        <u val="none"/>
        <vertAlign val="baseline"/>
        <sz val="11"/>
        <color theme="6" tint="-0.499984740745262"/>
        <name val="Calibri"/>
        <family val="2"/>
        <scheme val="minor"/>
      </font>
      <fill>
        <patternFill patternType="solid">
          <fgColor theme="0" tint="-0.14999847407452621"/>
          <bgColor theme="0" tint="-0.14999847407452621"/>
        </patternFill>
      </fill>
    </dxf>
    <dxf>
      <font>
        <b val="0"/>
        <i val="0"/>
        <strike val="0"/>
        <condense val="0"/>
        <extend val="0"/>
        <outline val="0"/>
        <shadow val="0"/>
        <u val="none"/>
        <vertAlign val="baseline"/>
        <sz val="11"/>
        <color theme="6" tint="-0.499984740745262"/>
        <name val="Calibri"/>
        <family val="2"/>
        <scheme val="minor"/>
      </font>
      <fill>
        <patternFill patternType="solid">
          <fgColor theme="0" tint="-0.14999847407452621"/>
          <bgColor theme="0" tint="-0.14999847407452621"/>
        </patternFill>
      </fill>
    </dxf>
    <dxf>
      <font>
        <b val="0"/>
        <i val="0"/>
        <strike val="0"/>
        <condense val="0"/>
        <extend val="0"/>
        <outline val="0"/>
        <shadow val="0"/>
        <u val="none"/>
        <vertAlign val="baseline"/>
        <sz val="11"/>
        <color theme="6" tint="-0.499984740745262"/>
        <name val="Calibri"/>
        <family val="2"/>
        <scheme val="minor"/>
      </font>
      <fill>
        <patternFill patternType="solid">
          <fgColor theme="0" tint="-0.14999847407452621"/>
          <bgColor theme="0" tint="-0.14999847407452621"/>
        </patternFill>
      </fill>
    </dxf>
    <dxf>
      <font>
        <b val="0"/>
        <i val="0"/>
        <strike val="0"/>
        <condense val="0"/>
        <extend val="0"/>
        <outline val="0"/>
        <shadow val="0"/>
        <u val="none"/>
        <vertAlign val="baseline"/>
        <sz val="11"/>
        <color theme="6" tint="-0.499984740745262"/>
        <name val="Calibri"/>
        <family val="2"/>
        <scheme val="minor"/>
      </font>
      <fill>
        <patternFill patternType="solid">
          <fgColor theme="0" tint="-0.14999847407452621"/>
          <bgColor theme="0" tint="-0.14999847407452621"/>
        </patternFill>
      </fill>
    </dxf>
    <dxf>
      <fill>
        <patternFill patternType="solid">
          <fgColor indexed="64"/>
          <bgColor theme="6" tint="0.79998168889431442"/>
        </patternFill>
      </fill>
    </dxf>
    <dxf>
      <numFmt numFmtId="30" formatCode="@"/>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dxf>
    <dxf>
      <fill>
        <patternFill patternType="solid">
          <fgColor indexed="64"/>
          <bgColor theme="3" tint="0.79998168889431442"/>
        </patternFill>
      </fill>
    </dxf>
    <dxf>
      <font>
        <b val="0"/>
        <i val="0"/>
        <strike val="0"/>
        <condense val="0"/>
        <extend val="0"/>
        <outline val="0"/>
        <shadow val="0"/>
        <u val="none"/>
        <vertAlign val="baseline"/>
        <sz val="11"/>
        <color theme="6" tint="-0.499984740745262"/>
        <name val="Calibri"/>
        <family val="2"/>
        <scheme val="minor"/>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family val="2"/>
        <scheme val="none"/>
      </font>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center" vertical="center" textRotation="0" wrapText="0" indent="0" justifyLastLine="0" shrinkToFit="0" readingOrder="0"/>
    </dxf>
    <dxf>
      <numFmt numFmtId="20" formatCode="dd/mmm/yy"/>
      <alignment horizontal="general" vertical="center" textRotation="0" wrapText="0"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s>
  <tableStyles count="0" defaultTableStyle="TableStyleMedium2" defaultPivotStyle="PivotStyleLight16"/>
  <colors>
    <mruColors>
      <color rgb="FF10A3C8"/>
      <color rgb="FFFA3216"/>
      <color rgb="FF004F6C"/>
      <color rgb="FFCBC4BC"/>
      <color rgb="FF046A38"/>
      <color rgb="FFE8927C"/>
      <color rgb="FFBCD19B"/>
      <color rgb="FF9ADBE8"/>
      <color rgb="FFFA4616"/>
      <color rgb="FFD7FD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11</xdr:row>
      <xdr:rowOff>152400</xdr:rowOff>
    </xdr:from>
    <xdr:to>
      <xdr:col>16384</xdr:col>
      <xdr:colOff>257175</xdr:colOff>
      <xdr:row>69</xdr:row>
      <xdr:rowOff>217875</xdr:rowOff>
    </xdr:to>
    <xdr:sp macro="" textlink="">
      <xdr:nvSpPr>
        <xdr:cNvPr id="35841" name="Object 1" hidden="1">
          <a:extLst>
            <a:ext uri="{63B3BB69-23CF-44E3-9099-C40C66FF867C}">
              <a14:compatExt xmlns:a14="http://schemas.microsoft.com/office/drawing/2010/main" spid="_x0000_s35841"/>
            </a:ext>
            <a:ext uri="{FF2B5EF4-FFF2-40B4-BE49-F238E27FC236}">
              <a16:creationId xmlns:a16="http://schemas.microsoft.com/office/drawing/2014/main" id="{00000000-0008-0000-0100-0000018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257735</xdr:colOff>
      <xdr:row>10</xdr:row>
      <xdr:rowOff>67232</xdr:rowOff>
    </xdr:from>
    <xdr:to>
      <xdr:col>11</xdr:col>
      <xdr:colOff>1131794</xdr:colOff>
      <xdr:row>106</xdr:row>
      <xdr:rowOff>104774</xdr:rowOff>
    </xdr:to>
    <xdr:sp macro="" textlink="">
      <xdr:nvSpPr>
        <xdr:cNvPr id="3" name="TextBox 2">
          <a:extLst>
            <a:ext uri="{FF2B5EF4-FFF2-40B4-BE49-F238E27FC236}">
              <a16:creationId xmlns:a16="http://schemas.microsoft.com/office/drawing/2014/main" id="{08E0E84F-B3CA-9556-FDBA-DE71F26579D2}"/>
            </a:ext>
          </a:extLst>
        </xdr:cNvPr>
        <xdr:cNvSpPr txBox="1"/>
      </xdr:nvSpPr>
      <xdr:spPr>
        <a:xfrm>
          <a:off x="257735" y="2162732"/>
          <a:ext cx="7893984" cy="19649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Multi-Unit</a:t>
          </a:r>
          <a:r>
            <a:rPr lang="en-CA" sz="1100" baseline="0">
              <a:latin typeface="Arial" panose="020B0604020202020204" pitchFamily="34" charset="0"/>
              <a:cs typeface="Arial" panose="020B0604020202020204" pitchFamily="34" charset="0"/>
            </a:rPr>
            <a:t> Residential Building</a:t>
          </a:r>
          <a:r>
            <a:rPr lang="en-CA" sz="1100">
              <a:latin typeface="Arial" panose="020B0604020202020204" pitchFamily="34" charset="0"/>
              <a:cs typeface="Arial" panose="020B0604020202020204" pitchFamily="34" charset="0"/>
            </a:rPr>
            <a:t> Retrofit Program (MURBRP) uses this MURBRP Custom Workbook to document the feasibility study results</a:t>
          </a:r>
          <a:r>
            <a:rPr lang="en-CA" sz="1100" baseline="0">
              <a:latin typeface="Arial" panose="020B0604020202020204" pitchFamily="34" charset="0"/>
              <a:cs typeface="Arial" panose="020B0604020202020204" pitchFamily="34" charset="0"/>
            </a:rPr>
            <a:t> , as well as information needed for rebate application of custom projects. </a:t>
          </a:r>
        </a:p>
        <a:p>
          <a:endParaRPr lang="en-CA" sz="1100" b="1" baseline="0">
            <a:latin typeface="Arial" panose="020B0604020202020204" pitchFamily="34" charset="0"/>
            <a:cs typeface="Arial" panose="020B0604020202020204" pitchFamily="34" charset="0"/>
          </a:endParaRPr>
        </a:p>
        <a:p>
          <a:r>
            <a:rPr lang="en-CA" sz="1100" b="1">
              <a:solidFill>
                <a:schemeClr val="dk1"/>
              </a:solidFill>
              <a:effectLst/>
              <a:latin typeface="Arial" panose="020B0604020202020204" pitchFamily="34" charset="0"/>
              <a:ea typeface="+mn-ea"/>
              <a:cs typeface="Arial" panose="020B0604020202020204" pitchFamily="34" charset="0"/>
            </a:rPr>
            <a:t>Custom Pathway</a:t>
          </a:r>
          <a:endParaRPr lang="en-CA" sz="1100">
            <a:solidFill>
              <a:schemeClr val="dk1"/>
            </a:solidFill>
            <a:effectLst/>
            <a:latin typeface="Arial" panose="020B0604020202020204" pitchFamily="34" charset="0"/>
            <a:ea typeface="+mn-ea"/>
            <a:cs typeface="Arial" panose="020B0604020202020204" pitchFamily="34" charset="0"/>
          </a:endParaRPr>
        </a:p>
        <a:p>
          <a:r>
            <a:rPr lang="en-CA" sz="1100">
              <a:solidFill>
                <a:schemeClr val="dk1"/>
              </a:solidFill>
              <a:effectLst/>
              <a:latin typeface="Arial" panose="020B0604020202020204" pitchFamily="34" charset="0"/>
              <a:ea typeface="+mn-ea"/>
              <a:cs typeface="Arial" panose="020B0604020202020204" pitchFamily="34" charset="0"/>
            </a:rPr>
            <a:t>The custom pathway is reserved for complex measures in which a feasibility study (or previous study) will need to be completed first to define the project scope, energy impacts and costs prior to rebate application. Measures pursued through this pathway will require custom engineering calculations. Measure(s) are custom if they are not a rebate measure, list provided below. In general, custom measures may meet any of the following criteria:</a:t>
          </a:r>
        </a:p>
        <a:p>
          <a:r>
            <a:rPr lang="en-CA" sz="1100">
              <a:solidFill>
                <a:schemeClr val="dk1"/>
              </a:solidFill>
              <a:effectLst/>
              <a:latin typeface="Arial" panose="020B0604020202020204" pitchFamily="34" charset="0"/>
              <a:ea typeface="+mn-ea"/>
              <a:cs typeface="Arial" panose="020B0604020202020204" pitchFamily="34" charset="0"/>
            </a:rPr>
            <a:t> </a:t>
          </a:r>
        </a:p>
        <a:p>
          <a:pPr marL="171450" indent="-171450" rtl="0" fontAlgn="ctr">
            <a:buFont typeface="Arial" panose="020B0604020202020204" pitchFamily="34" charset="0"/>
            <a:buChar char="•"/>
          </a:pPr>
          <a:r>
            <a:rPr lang="en-CA" sz="1100" b="0" i="0">
              <a:solidFill>
                <a:schemeClr val="dk1"/>
              </a:solidFill>
              <a:effectLst/>
              <a:latin typeface="Arial" panose="020B0604020202020204" pitchFamily="34" charset="0"/>
              <a:ea typeface="+mn-ea"/>
              <a:cs typeface="Arial" panose="020B0604020202020204" pitchFamily="34" charset="0"/>
            </a:rPr>
            <a:t>Any building envelope upgrades other than</a:t>
          </a:r>
          <a:r>
            <a:rPr lang="en-CA" sz="1100" b="0" i="0" baseline="0">
              <a:solidFill>
                <a:schemeClr val="dk1"/>
              </a:solidFill>
              <a:effectLst/>
              <a:latin typeface="Arial" panose="020B0604020202020204" pitchFamily="34" charset="0"/>
              <a:ea typeface="+mn-ea"/>
              <a:cs typeface="Arial" panose="020B0604020202020204" pitchFamily="34" charset="0"/>
            </a:rPr>
            <a:t> glazing</a:t>
          </a:r>
          <a:r>
            <a:rPr lang="en-CA" sz="1100" b="0" i="0">
              <a:solidFill>
                <a:schemeClr val="dk1"/>
              </a:solidFill>
              <a:effectLst/>
              <a:latin typeface="Arial" panose="020B0604020202020204" pitchFamily="34" charset="0"/>
              <a:ea typeface="+mn-ea"/>
              <a:cs typeface="Arial" panose="020B0604020202020204" pitchFamily="34" charset="0"/>
            </a:rPr>
            <a:t>-only retrofits.</a:t>
          </a:r>
        </a:p>
        <a:p>
          <a:pPr marL="171450" indent="-171450" rtl="0" fontAlgn="ctr">
            <a:buFont typeface="Arial" panose="020B0604020202020204" pitchFamily="34" charset="0"/>
            <a:buChar char="•"/>
          </a:pPr>
          <a:r>
            <a:rPr lang="en-CA" sz="1100" b="0" i="0">
              <a:solidFill>
                <a:schemeClr val="dk1"/>
              </a:solidFill>
              <a:effectLst/>
              <a:latin typeface="Arial" panose="020B0604020202020204" pitchFamily="34" charset="0"/>
              <a:ea typeface="+mn-ea"/>
              <a:cs typeface="Arial" panose="020B0604020202020204" pitchFamily="34" charset="0"/>
            </a:rPr>
            <a:t>Central hydronic or domestic hot water heat pumps with custom supplemental electrical resistance heating (supplemental gas fired heating is not accepted).</a:t>
          </a:r>
        </a:p>
        <a:p>
          <a:pPr marL="171450" indent="-171450" rtl="0" fontAlgn="ctr">
            <a:buFont typeface="Arial" panose="020B0604020202020204" pitchFamily="34" charset="0"/>
            <a:buChar char="•"/>
          </a:pPr>
          <a:r>
            <a:rPr lang="en-CA" sz="1100" b="0" i="0">
              <a:solidFill>
                <a:schemeClr val="dk1"/>
              </a:solidFill>
              <a:effectLst/>
              <a:latin typeface="Arial" panose="020B0604020202020204" pitchFamily="34" charset="0"/>
              <a:ea typeface="+mn-ea"/>
              <a:cs typeface="Arial" panose="020B0604020202020204" pitchFamily="34" charset="0"/>
            </a:rPr>
            <a:t>Central heat recovery: Includes heat recovery from sewage or wastewater or exhaust air heat recovery.</a:t>
          </a:r>
        </a:p>
        <a:p>
          <a:pPr marL="171450" indent="-171450" rtl="0" fontAlgn="ctr">
            <a:buFont typeface="Arial" panose="020B0604020202020204" pitchFamily="34" charset="0"/>
            <a:buChar char="•"/>
          </a:pPr>
          <a:r>
            <a:rPr lang="en-CA" sz="1100" b="0" i="0">
              <a:solidFill>
                <a:schemeClr val="dk1"/>
              </a:solidFill>
              <a:effectLst/>
              <a:latin typeface="Arial" panose="020B0604020202020204" pitchFamily="34" charset="0"/>
              <a:ea typeface="+mn-ea"/>
              <a:cs typeface="Arial" panose="020B0604020202020204" pitchFamily="34" charset="0"/>
            </a:rPr>
            <a:t>Central hydronic or domestic hot water heating that is electric resistance only.</a:t>
          </a:r>
        </a:p>
        <a:p>
          <a:pPr marL="171450" indent="-171450" rtl="0" fontAlgn="ctr">
            <a:buFont typeface="Arial" panose="020B0604020202020204" pitchFamily="34" charset="0"/>
            <a:buChar char="•"/>
          </a:pPr>
          <a:r>
            <a:rPr lang="en-CA" sz="1100" b="0" i="0">
              <a:solidFill>
                <a:schemeClr val="dk1"/>
              </a:solidFill>
              <a:effectLst/>
              <a:latin typeface="Arial" panose="020B0604020202020204" pitchFamily="34" charset="0"/>
              <a:ea typeface="+mn-ea"/>
              <a:cs typeface="Arial" panose="020B0604020202020204" pitchFamily="34" charset="0"/>
            </a:rPr>
            <a:t>Heat pumps that aren't air-to-air systems, i.e. they're water-to-air, air-to-water, or water-to-water.</a:t>
          </a:r>
        </a:p>
        <a:p>
          <a:pPr marL="171450" indent="-171450" rtl="0" fontAlgn="ctr">
            <a:buFont typeface="Arial" panose="020B0604020202020204" pitchFamily="34" charset="0"/>
            <a:buChar char="•"/>
          </a:pPr>
          <a:r>
            <a:rPr lang="en-CA" sz="1100" b="0" i="0">
              <a:solidFill>
                <a:schemeClr val="dk1"/>
              </a:solidFill>
              <a:effectLst/>
              <a:latin typeface="Arial" panose="020B0604020202020204" pitchFamily="34" charset="0"/>
              <a:ea typeface="+mn-ea"/>
              <a:cs typeface="Arial" panose="020B0604020202020204" pitchFamily="34" charset="0"/>
            </a:rPr>
            <a:t>Lighting redesign that includes changes to the light quantity and/or mounting locations, or projects that add a networked lighting control system.</a:t>
          </a:r>
        </a:p>
        <a:p>
          <a:pPr marL="171450" indent="-171450" rtl="0" fontAlgn="ctr">
            <a:buFont typeface="Arial" panose="020B0604020202020204" pitchFamily="34" charset="0"/>
            <a:buChar char="•"/>
          </a:pPr>
          <a:endParaRPr lang="en-CA" sz="1100">
            <a:latin typeface="Arial" panose="020B0604020202020204" pitchFamily="34" charset="0"/>
            <a:cs typeface="Arial" panose="020B0604020202020204" pitchFamily="34" charset="0"/>
          </a:endParaRPr>
        </a:p>
        <a:p>
          <a:r>
            <a:rPr lang="en-CA" sz="1100" b="1">
              <a:latin typeface="Arial" panose="020B0604020202020204" pitchFamily="34" charset="0"/>
              <a:cs typeface="Arial" panose="020B0604020202020204" pitchFamily="34" charset="0"/>
            </a:rPr>
            <a:t>A</a:t>
          </a:r>
          <a:r>
            <a:rPr lang="en-CA" sz="1100" b="1" baseline="0">
              <a:latin typeface="Arial" panose="020B0604020202020204" pitchFamily="34" charset="0"/>
              <a:cs typeface="Arial" panose="020B0604020202020204" pitchFamily="34" charset="0"/>
            </a:rPr>
            <a:t> list of Rebate Measures are listed below, these measures should NOT be populated in this workbook but rather the MURBRP Rebate Workbook:</a:t>
          </a:r>
        </a:p>
        <a:p>
          <a:pPr marL="228600" indent="-228600">
            <a:buFont typeface="+mj-lt"/>
            <a:buAutoNum type="arabicPeriod"/>
          </a:pPr>
          <a:r>
            <a:rPr lang="en-CA" sz="1100" b="0" baseline="0">
              <a:latin typeface="Arial" panose="020B0604020202020204" pitchFamily="34" charset="0"/>
              <a:cs typeface="Arial" panose="020B0604020202020204" pitchFamily="34" charset="0"/>
            </a:rPr>
            <a:t>Domestic Hot Water</a:t>
          </a:r>
        </a:p>
        <a:p>
          <a:pPr marL="685800" lvl="1" indent="-228600">
            <a:buFont typeface="+mj-lt"/>
            <a:buAutoNum type="arabicPeriod"/>
          </a:pPr>
          <a:r>
            <a:rPr lang="en-CA" sz="1100" b="0" i="0" u="none" strike="noStrike">
              <a:solidFill>
                <a:schemeClr val="dk1"/>
              </a:solidFill>
              <a:effectLst/>
              <a:latin typeface="Arial" panose="020B0604020202020204" pitchFamily="34" charset="0"/>
              <a:ea typeface="+mn-ea"/>
              <a:cs typeface="Arial" panose="020B0604020202020204" pitchFamily="34" charset="0"/>
            </a:rPr>
            <a:t>Central air source HP water heater, NEEA Tier 2 or 3**</a:t>
          </a:r>
        </a:p>
        <a:p>
          <a:pPr marL="685800" lvl="1" indent="-228600">
            <a:buFont typeface="+mj-lt"/>
            <a:buAutoNum type="arabicPeriod"/>
          </a:pPr>
          <a:r>
            <a:rPr lang="en-CA" sz="1100">
              <a:solidFill>
                <a:schemeClr val="dk1"/>
              </a:solidFill>
              <a:effectLst/>
              <a:latin typeface="Arial" panose="020B0604020202020204" pitchFamily="34" charset="0"/>
              <a:ea typeface="+mn-ea"/>
              <a:cs typeface="Arial" panose="020B0604020202020204" pitchFamily="34" charset="0"/>
            </a:rPr>
            <a:t>In-suite all-in-one air source heat</a:t>
          </a:r>
          <a:r>
            <a:rPr lang="en-CA" sz="1100" baseline="0">
              <a:solidFill>
                <a:schemeClr val="dk1"/>
              </a:solidFill>
              <a:effectLst/>
              <a:latin typeface="Arial" panose="020B0604020202020204" pitchFamily="34" charset="0"/>
              <a:ea typeface="+mn-ea"/>
              <a:cs typeface="Arial" panose="020B0604020202020204" pitchFamily="34" charset="0"/>
            </a:rPr>
            <a:t> pump (HP)</a:t>
          </a:r>
          <a:r>
            <a:rPr lang="en-CA" sz="1100">
              <a:solidFill>
                <a:schemeClr val="dk1"/>
              </a:solidFill>
              <a:effectLst/>
              <a:latin typeface="Arial" panose="020B0604020202020204" pitchFamily="34" charset="0"/>
              <a:ea typeface="+mn-ea"/>
              <a:cs typeface="Arial" panose="020B0604020202020204" pitchFamily="34" charset="0"/>
            </a:rPr>
            <a:t> water heater with supplemental electricity*</a:t>
          </a:r>
        </a:p>
        <a:p>
          <a:pPr marL="228600" indent="-228600">
            <a:buFont typeface="+mj-lt"/>
            <a:buAutoNum type="arabicPeriod"/>
          </a:pPr>
          <a:r>
            <a:rPr lang="en-CA" sz="1100" b="0" baseline="0">
              <a:latin typeface="Arial" panose="020B0604020202020204" pitchFamily="34" charset="0"/>
              <a:cs typeface="Arial" panose="020B0604020202020204" pitchFamily="34" charset="0"/>
            </a:rPr>
            <a:t>HVAC</a:t>
          </a:r>
        </a:p>
        <a:p>
          <a:pPr marL="685800" lvl="1" indent="-228600" rtl="0" fontAlgn="ctr">
            <a:buFont typeface="+mj-lt"/>
            <a:buAutoNum type="arabicPeriod"/>
          </a:pPr>
          <a:r>
            <a:rPr lang="en-CA" sz="1100" b="0" i="0">
              <a:solidFill>
                <a:schemeClr val="dk1"/>
              </a:solidFill>
              <a:effectLst/>
              <a:latin typeface="Arial" panose="020B0604020202020204" pitchFamily="34" charset="0"/>
              <a:ea typeface="+mn-ea"/>
              <a:cs typeface="Arial" panose="020B0604020202020204" pitchFamily="34" charset="0"/>
            </a:rPr>
            <a:t>Cold climate packaged terminal heat pump or single packaged vertical</a:t>
          </a:r>
          <a:r>
            <a:rPr lang="en-CA" sz="1100" b="0" i="0" baseline="0">
              <a:solidFill>
                <a:schemeClr val="dk1"/>
              </a:solidFill>
              <a:effectLst/>
              <a:latin typeface="Arial" panose="020B0604020202020204" pitchFamily="34" charset="0"/>
              <a:ea typeface="+mn-ea"/>
              <a:cs typeface="Arial" panose="020B0604020202020204" pitchFamily="34" charset="0"/>
            </a:rPr>
            <a:t> heat pump*</a:t>
          </a:r>
          <a:endParaRPr lang="en-CA" sz="1200" b="0" i="0">
            <a:solidFill>
              <a:schemeClr val="dk1"/>
            </a:solidFill>
            <a:effectLst/>
            <a:latin typeface="Arial" panose="020B0604020202020204" pitchFamily="34" charset="0"/>
            <a:ea typeface="+mn-ea"/>
            <a:cs typeface="Arial" panose="020B0604020202020204" pitchFamily="34" charset="0"/>
          </a:endParaRPr>
        </a:p>
        <a:p>
          <a:pPr marL="685800" lvl="1" indent="-228600" rtl="0" fontAlgn="ctr">
            <a:buFont typeface="+mj-lt"/>
            <a:buAutoNum type="arabicPeriod"/>
          </a:pPr>
          <a:r>
            <a:rPr lang="en-CA" sz="1100" b="0" i="0">
              <a:solidFill>
                <a:schemeClr val="dk1"/>
              </a:solidFill>
              <a:effectLst/>
              <a:latin typeface="Arial" panose="020B0604020202020204" pitchFamily="34" charset="0"/>
              <a:ea typeface="+mn-ea"/>
              <a:cs typeface="Arial" panose="020B0604020202020204" pitchFamily="34" charset="0"/>
            </a:rPr>
            <a:t>Cold climate air source HP (mini-split)*</a:t>
          </a:r>
          <a:endParaRPr lang="en-CA" sz="1200" b="0" i="0">
            <a:solidFill>
              <a:schemeClr val="dk1"/>
            </a:solidFill>
            <a:effectLst/>
            <a:latin typeface="Arial" panose="020B0604020202020204" pitchFamily="34" charset="0"/>
            <a:ea typeface="+mn-ea"/>
            <a:cs typeface="Arial" panose="020B0604020202020204" pitchFamily="34" charset="0"/>
          </a:endParaRPr>
        </a:p>
        <a:p>
          <a:pPr marL="685800" lvl="1" indent="-228600" rtl="0" fontAlgn="ctr">
            <a:buFont typeface="+mj-lt"/>
            <a:buAutoNum type="arabicPeriod"/>
          </a:pPr>
          <a:r>
            <a:rPr lang="en-CA" sz="1100" b="0" i="0">
              <a:solidFill>
                <a:schemeClr val="dk1"/>
              </a:solidFill>
              <a:effectLst/>
              <a:latin typeface="Arial" panose="020B0604020202020204" pitchFamily="34" charset="0"/>
              <a:ea typeface="+mn-ea"/>
              <a:cs typeface="Arial" panose="020B0604020202020204" pitchFamily="34" charset="0"/>
            </a:rPr>
            <a:t>Cold</a:t>
          </a:r>
          <a:r>
            <a:rPr lang="en-CA" sz="1100" b="0" i="0" baseline="0">
              <a:solidFill>
                <a:schemeClr val="dk1"/>
              </a:solidFill>
              <a:effectLst/>
              <a:latin typeface="Arial" panose="020B0604020202020204" pitchFamily="34" charset="0"/>
              <a:ea typeface="+mn-ea"/>
              <a:cs typeface="Arial" panose="020B0604020202020204" pitchFamily="34" charset="0"/>
            </a:rPr>
            <a:t> climate air source HP</a:t>
          </a:r>
          <a:r>
            <a:rPr lang="en-CA" sz="1100" b="0" i="0">
              <a:solidFill>
                <a:schemeClr val="dk1"/>
              </a:solidFill>
              <a:effectLst/>
              <a:latin typeface="Arial" panose="020B0604020202020204" pitchFamily="34" charset="0"/>
              <a:ea typeface="+mn-ea"/>
              <a:cs typeface="Arial" panose="020B0604020202020204" pitchFamily="34" charset="0"/>
            </a:rPr>
            <a:t> (multi-split)*</a:t>
          </a:r>
          <a:endParaRPr lang="en-CA" sz="1200" b="0" i="0">
            <a:solidFill>
              <a:schemeClr val="dk1"/>
            </a:solidFill>
            <a:effectLst/>
            <a:latin typeface="Arial" panose="020B0604020202020204" pitchFamily="34" charset="0"/>
            <a:ea typeface="+mn-ea"/>
            <a:cs typeface="Arial" panose="020B0604020202020204" pitchFamily="34" charset="0"/>
          </a:endParaRPr>
        </a:p>
        <a:p>
          <a:pPr marL="685800" lvl="1" indent="-228600" rtl="0" fontAlgn="ctr">
            <a:buFont typeface="+mj-lt"/>
            <a:buAutoNum type="arabicPeriod"/>
          </a:pPr>
          <a:r>
            <a:rPr lang="en-CA" sz="1100" b="0" i="0">
              <a:solidFill>
                <a:schemeClr val="dk1"/>
              </a:solidFill>
              <a:effectLst/>
              <a:latin typeface="Arial" panose="020B0604020202020204" pitchFamily="34" charset="0"/>
              <a:ea typeface="+mn-ea"/>
              <a:cs typeface="Arial" panose="020B0604020202020204" pitchFamily="34" charset="0"/>
            </a:rPr>
            <a:t>Central cold climate air source HP (multi-split or variable</a:t>
          </a:r>
          <a:r>
            <a:rPr lang="en-CA" sz="1100" b="0" i="0" baseline="0">
              <a:solidFill>
                <a:schemeClr val="dk1"/>
              </a:solidFill>
              <a:effectLst/>
              <a:latin typeface="Arial" panose="020B0604020202020204" pitchFamily="34" charset="0"/>
              <a:ea typeface="+mn-ea"/>
              <a:cs typeface="Arial" panose="020B0604020202020204" pitchFamily="34" charset="0"/>
            </a:rPr>
            <a:t> refrigerant flow</a:t>
          </a:r>
          <a:r>
            <a:rPr lang="en-CA" sz="1100" b="0" i="0">
              <a:solidFill>
                <a:schemeClr val="dk1"/>
              </a:solidFill>
              <a:effectLst/>
              <a:latin typeface="Arial" panose="020B0604020202020204" pitchFamily="34" charset="0"/>
              <a:ea typeface="+mn-ea"/>
              <a:cs typeface="Arial" panose="020B0604020202020204" pitchFamily="34" charset="0"/>
            </a:rPr>
            <a:t>, outdoor unit located in common area serving multiple suites)</a:t>
          </a:r>
          <a:endParaRPr lang="en-CA" sz="1200" b="0" i="0">
            <a:solidFill>
              <a:schemeClr val="dk1"/>
            </a:solidFill>
            <a:effectLst/>
            <a:latin typeface="Arial" panose="020B0604020202020204" pitchFamily="34" charset="0"/>
            <a:ea typeface="+mn-ea"/>
            <a:cs typeface="Arial" panose="020B0604020202020204" pitchFamily="34" charset="0"/>
          </a:endParaRPr>
        </a:p>
        <a:p>
          <a:pPr marL="685800" lvl="1" indent="-228600" rtl="0" fontAlgn="ctr">
            <a:buFont typeface="+mj-lt"/>
            <a:buAutoNum type="arabicPeriod"/>
          </a:pPr>
          <a:r>
            <a:rPr lang="en-CA" sz="1100" b="0" i="0">
              <a:solidFill>
                <a:schemeClr val="dk1"/>
              </a:solidFill>
              <a:effectLst/>
              <a:latin typeface="Arial" panose="020B0604020202020204" pitchFamily="34" charset="0"/>
              <a:ea typeface="+mn-ea"/>
              <a:cs typeface="Arial" panose="020B0604020202020204" pitchFamily="34" charset="0"/>
            </a:rPr>
            <a:t>Rooftop HP make-up</a:t>
          </a:r>
          <a:r>
            <a:rPr lang="en-CA" sz="1100" b="0" i="0" baseline="0">
              <a:solidFill>
                <a:schemeClr val="dk1"/>
              </a:solidFill>
              <a:effectLst/>
              <a:latin typeface="Arial" panose="020B0604020202020204" pitchFamily="34" charset="0"/>
              <a:ea typeface="+mn-ea"/>
              <a:cs typeface="Arial" panose="020B0604020202020204" pitchFamily="34" charset="0"/>
            </a:rPr>
            <a:t> air unit (MUA)</a:t>
          </a:r>
          <a:r>
            <a:rPr lang="en-CA" sz="1100" b="0" i="0">
              <a:solidFill>
                <a:schemeClr val="dk1"/>
              </a:solidFill>
              <a:effectLst/>
              <a:latin typeface="Arial" panose="020B0604020202020204" pitchFamily="34" charset="0"/>
              <a:ea typeface="+mn-ea"/>
              <a:cs typeface="Arial" panose="020B0604020202020204" pitchFamily="34" charset="0"/>
            </a:rPr>
            <a:t> with supplemental electric heating</a:t>
          </a:r>
        </a:p>
        <a:p>
          <a:pPr marL="685800" lvl="1" indent="-228600" rtl="0" fontAlgn="ctr">
            <a:buFont typeface="+mj-lt"/>
            <a:buAutoNum type="arabicPeriod"/>
          </a:pPr>
          <a:r>
            <a:rPr lang="en-CA" sz="1100" b="0" i="0">
              <a:solidFill>
                <a:schemeClr val="dk1"/>
              </a:solidFill>
              <a:effectLst/>
              <a:latin typeface="Arial" panose="020B0604020202020204" pitchFamily="34" charset="0"/>
              <a:ea typeface="+mn-ea"/>
              <a:cs typeface="Arial" panose="020B0604020202020204" pitchFamily="34" charset="0"/>
            </a:rPr>
            <a:t>Low ambient rooftop HP MUA with electric preheat (HP operational</a:t>
          </a:r>
          <a:r>
            <a:rPr lang="en-CA" sz="1100" b="0" i="0" baseline="0">
              <a:solidFill>
                <a:schemeClr val="dk1"/>
              </a:solidFill>
              <a:effectLst/>
              <a:latin typeface="Arial" panose="020B0604020202020204" pitchFamily="34" charset="0"/>
              <a:ea typeface="+mn-ea"/>
              <a:cs typeface="Arial" panose="020B0604020202020204" pitchFamily="34" charset="0"/>
            </a:rPr>
            <a:t> down to -12</a:t>
          </a:r>
          <a:r>
            <a:rPr lang="en-CA" sz="1100" b="0" i="0" baseline="0">
              <a:solidFill>
                <a:schemeClr val="dk1"/>
              </a:solidFill>
              <a:effectLst/>
              <a:latin typeface="Calibri" panose="020F0502020204030204" pitchFamily="34" charset="0"/>
              <a:ea typeface="+mn-ea"/>
              <a:cs typeface="Calibri" panose="020F0502020204030204" pitchFamily="34" charset="0"/>
            </a:rPr>
            <a:t>°</a:t>
          </a:r>
          <a:r>
            <a:rPr lang="en-CA" sz="1100" b="0" i="0" baseline="0">
              <a:solidFill>
                <a:schemeClr val="dk1"/>
              </a:solidFill>
              <a:effectLst/>
              <a:latin typeface="Arial" panose="020B0604020202020204" pitchFamily="34" charset="0"/>
              <a:ea typeface="+mn-ea"/>
              <a:cs typeface="Arial" panose="020B0604020202020204" pitchFamily="34" charset="0"/>
            </a:rPr>
            <a:t>C with electric preheat)</a:t>
          </a:r>
          <a:endParaRPr lang="en-CA" sz="1100" b="0" i="0">
            <a:solidFill>
              <a:schemeClr val="dk1"/>
            </a:solidFill>
            <a:effectLst/>
            <a:latin typeface="Arial" panose="020B0604020202020204" pitchFamily="34" charset="0"/>
            <a:ea typeface="+mn-ea"/>
            <a:cs typeface="Arial" panose="020B0604020202020204" pitchFamily="34" charset="0"/>
          </a:endParaRPr>
        </a:p>
        <a:p>
          <a:pPr marL="228600" indent="-228600">
            <a:buFont typeface="+mj-lt"/>
            <a:buAutoNum type="arabicPeriod"/>
          </a:pPr>
          <a:r>
            <a:rPr lang="en-CA" sz="1100" b="0" baseline="0">
              <a:latin typeface="Arial" panose="020B0604020202020204" pitchFamily="34" charset="0"/>
              <a:cs typeface="Arial" panose="020B0604020202020204" pitchFamily="34" charset="0"/>
            </a:rPr>
            <a:t>Envelope</a:t>
          </a:r>
        </a:p>
        <a:p>
          <a:pPr marL="685800" lvl="1" indent="-228600">
            <a:buFont typeface="+mj-lt"/>
            <a:buAutoNum type="arabicPeriod"/>
          </a:pPr>
          <a:r>
            <a:rPr lang="en-CA" sz="1100" b="0" i="0" u="none" strike="noStrike">
              <a:solidFill>
                <a:schemeClr val="dk1"/>
              </a:solidFill>
              <a:effectLst/>
              <a:latin typeface="Arial" panose="020B0604020202020204" pitchFamily="34" charset="0"/>
              <a:ea typeface="+mn-ea"/>
              <a:cs typeface="Arial" panose="020B0604020202020204" pitchFamily="34" charset="0"/>
            </a:rPr>
            <a:t>Glazing (for electrically heated building, existing system must be single glazed or double glazed with non thermally broken frames)</a:t>
          </a:r>
          <a:r>
            <a:rPr lang="en-CA" b="0">
              <a:latin typeface="Arial" panose="020B0604020202020204" pitchFamily="34" charset="0"/>
              <a:cs typeface="Arial" panose="020B0604020202020204" pitchFamily="34" charset="0"/>
            </a:rPr>
            <a:t> </a:t>
          </a:r>
          <a:endParaRPr lang="en-CA" sz="1100" b="0" baseline="0">
            <a:latin typeface="Arial" panose="020B0604020202020204" pitchFamily="34" charset="0"/>
            <a:cs typeface="Arial" panose="020B0604020202020204" pitchFamily="34" charset="0"/>
          </a:endParaRPr>
        </a:p>
        <a:p>
          <a:pPr marL="228600" indent="-228600">
            <a:buFont typeface="+mj-lt"/>
            <a:buAutoNum type="arabicPeriod"/>
          </a:pPr>
          <a:r>
            <a:rPr lang="en-CA" sz="1100" b="0" baseline="0">
              <a:latin typeface="Arial" panose="020B0604020202020204" pitchFamily="34" charset="0"/>
              <a:cs typeface="Arial" panose="020B0604020202020204" pitchFamily="34" charset="0"/>
            </a:rPr>
            <a:t>Mechanical</a:t>
          </a:r>
        </a:p>
        <a:p>
          <a:pPr marL="685800" lvl="1" indent="-228600">
            <a:buFont typeface="+mj-lt"/>
            <a:buAutoNum type="arabicPeriod"/>
          </a:pPr>
          <a:r>
            <a:rPr lang="en-CA" sz="1100" b="0" i="0" u="none" strike="noStrike">
              <a:solidFill>
                <a:schemeClr val="dk1"/>
              </a:solidFill>
              <a:effectLst/>
              <a:latin typeface="Arial" panose="020B0604020202020204" pitchFamily="34" charset="0"/>
              <a:ea typeface="+mn-ea"/>
              <a:cs typeface="Arial" panose="020B0604020202020204" pitchFamily="34" charset="0"/>
            </a:rPr>
            <a:t>Parkade CO - HVAC controls</a:t>
          </a:r>
          <a:r>
            <a:rPr lang="en-CA" b="0">
              <a:latin typeface="Arial" panose="020B0604020202020204" pitchFamily="34" charset="0"/>
              <a:cs typeface="Arial" panose="020B0604020202020204" pitchFamily="34" charset="0"/>
            </a:rPr>
            <a:t> </a:t>
          </a:r>
        </a:p>
        <a:p>
          <a:pPr marL="685800" lvl="1" indent="-228600">
            <a:buFont typeface="+mj-lt"/>
            <a:buAutoNum type="arabicPeriod"/>
          </a:pPr>
          <a:r>
            <a:rPr lang="en-CA" sz="1100" b="0" i="0" u="none" strike="noStrike">
              <a:solidFill>
                <a:schemeClr val="dk1"/>
              </a:solidFill>
              <a:effectLst/>
              <a:latin typeface="Arial" panose="020B0604020202020204" pitchFamily="34" charset="0"/>
              <a:ea typeface="+mn-ea"/>
              <a:cs typeface="Arial" panose="020B0604020202020204" pitchFamily="34" charset="0"/>
            </a:rPr>
            <a:t>Variable speed drive for motors</a:t>
          </a:r>
          <a:r>
            <a:rPr lang="en-CA" b="0">
              <a:latin typeface="Arial" panose="020B0604020202020204" pitchFamily="34" charset="0"/>
              <a:cs typeface="Arial" panose="020B0604020202020204" pitchFamily="34" charset="0"/>
            </a:rPr>
            <a:t> </a:t>
          </a:r>
          <a:endParaRPr lang="en-CA" sz="1100" b="0" baseline="0">
            <a:latin typeface="Arial" panose="020B0604020202020204" pitchFamily="34" charset="0"/>
            <a:cs typeface="Arial" panose="020B0604020202020204" pitchFamily="34" charset="0"/>
          </a:endParaRPr>
        </a:p>
        <a:p>
          <a:pPr marL="228600" lvl="0" indent="-228600">
            <a:buFont typeface="+mj-lt"/>
            <a:buAutoNum type="arabicPeriod"/>
          </a:pPr>
          <a:r>
            <a:rPr lang="en-CA" sz="1100" b="0" baseline="0">
              <a:latin typeface="Arial" panose="020B0604020202020204" pitchFamily="34" charset="0"/>
              <a:cs typeface="Arial" panose="020B0604020202020204" pitchFamily="34" charset="0"/>
            </a:rPr>
            <a:t>Lighting</a:t>
          </a:r>
        </a:p>
        <a:p>
          <a:pPr marL="685800" lvl="1" indent="-228600">
            <a:buFont typeface="+mj-lt"/>
            <a:buAutoNum type="arabicPeriod"/>
          </a:pPr>
          <a:r>
            <a:rPr lang="en-CA" sz="1100" b="0" i="0" u="none" strike="noStrike">
              <a:solidFill>
                <a:schemeClr val="dk1"/>
              </a:solidFill>
              <a:effectLst/>
              <a:latin typeface="Arial" panose="020B0604020202020204" pitchFamily="34" charset="0"/>
              <a:ea typeface="+mn-ea"/>
              <a:cs typeface="Arial" panose="020B0604020202020204" pitchFamily="34" charset="0"/>
            </a:rPr>
            <a:t>Like-for-like lighting replacements</a:t>
          </a:r>
          <a:r>
            <a:rPr lang="en-CA" b="0">
              <a:latin typeface="Arial" panose="020B0604020202020204" pitchFamily="34" charset="0"/>
              <a:cs typeface="Arial" panose="020B0604020202020204" pitchFamily="34" charset="0"/>
            </a:rPr>
            <a:t> </a:t>
          </a:r>
        </a:p>
        <a:p>
          <a:pPr marL="685800" lvl="1" indent="-228600">
            <a:buFont typeface="+mj-lt"/>
            <a:buAutoNum type="arabicPeriod"/>
          </a:pPr>
          <a:r>
            <a:rPr lang="en-CA" sz="1100" b="0" baseline="0">
              <a:latin typeface="Arial" panose="020B0604020202020204" pitchFamily="34" charset="0"/>
              <a:cs typeface="Arial" panose="020B0604020202020204" pitchFamily="34" charset="0"/>
            </a:rPr>
            <a:t>Lighting controls</a:t>
          </a:r>
        </a:p>
        <a:p>
          <a:endParaRPr lang="en-CA" sz="11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anose="020B0604020202020204" pitchFamily="34" charset="0"/>
              <a:ea typeface="+mn-ea"/>
              <a:cs typeface="Arial" panose="020B0604020202020204" pitchFamily="34" charset="0"/>
            </a:rPr>
            <a:t>*</a:t>
          </a:r>
          <a:r>
            <a:rPr lang="en-US" sz="1100">
              <a:solidFill>
                <a:schemeClr val="dk1"/>
              </a:solidFill>
              <a:effectLst/>
              <a:latin typeface="Arial" panose="020B0604020202020204" pitchFamily="34" charset="0"/>
              <a:ea typeface="+mn-ea"/>
              <a:cs typeface="Arial" panose="020B0604020202020204" pitchFamily="34" charset="0"/>
            </a:rPr>
            <a:t>Must cover a substantial portion of the building suites. This offer is not for individual, in-suite upgrades.</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**Central heat pump water heating systems</a:t>
          </a:r>
          <a:r>
            <a:rPr lang="en-US" sz="1100" baseline="0">
              <a:solidFill>
                <a:schemeClr val="dk1"/>
              </a:solidFill>
              <a:effectLst/>
              <a:latin typeface="Arial" panose="020B0604020202020204" pitchFamily="34" charset="0"/>
              <a:ea typeface="+mn-ea"/>
              <a:cs typeface="Arial" panose="020B0604020202020204" pitchFamily="34" charset="0"/>
            </a:rPr>
            <a:t> with supplemental gas-fired heating are not accepted.</a:t>
          </a:r>
          <a:endParaRPr lang="en-CA" sz="1100">
            <a:solidFill>
              <a:schemeClr val="dk1"/>
            </a:solidFill>
            <a:effectLst/>
            <a:latin typeface="Arial" panose="020B0604020202020204" pitchFamily="34" charset="0"/>
            <a:ea typeface="+mn-ea"/>
            <a:cs typeface="Arial" panose="020B0604020202020204" pitchFamily="34" charset="0"/>
          </a:endParaRPr>
        </a:p>
        <a:p>
          <a:endParaRPr lang="en-CA" sz="1100" b="1">
            <a:latin typeface="Arial" panose="020B0604020202020204" pitchFamily="34" charset="0"/>
            <a:cs typeface="Arial" panose="020B0604020202020204" pitchFamily="34" charset="0"/>
          </a:endParaRPr>
        </a:p>
        <a:p>
          <a:r>
            <a:rPr lang="en-CA" sz="1100" b="1">
              <a:latin typeface="Arial" panose="020B0604020202020204" pitchFamily="34" charset="0"/>
              <a:cs typeface="Arial" panose="020B0604020202020204" pitchFamily="34" charset="0"/>
            </a:rPr>
            <a:t>Proposed Measures</a:t>
          </a:r>
          <a:r>
            <a:rPr lang="en-CA" sz="1100" b="1" baseline="0">
              <a:latin typeface="Arial" panose="020B0604020202020204" pitchFamily="34" charset="0"/>
              <a:cs typeface="Arial" panose="020B0604020202020204" pitchFamily="34" charset="0"/>
            </a:rPr>
            <a:t> </a:t>
          </a:r>
          <a:r>
            <a:rPr lang="en-CA" sz="1100" b="1">
              <a:latin typeface="Arial" panose="020B0604020202020204" pitchFamily="34" charset="0"/>
              <a:cs typeface="Arial" panose="020B0604020202020204" pitchFamily="34" charset="0"/>
            </a:rPr>
            <a:t> </a:t>
          </a:r>
        </a:p>
        <a:p>
          <a:r>
            <a:rPr lang="en-CA" sz="1100">
              <a:latin typeface="Arial" panose="020B0604020202020204" pitchFamily="34" charset="0"/>
              <a:cs typeface="Arial" panose="020B0604020202020204" pitchFamily="34" charset="0"/>
            </a:rPr>
            <a:t>The ‘1-Proposed Measures’ tab is used to document the Custom Measure</a:t>
          </a:r>
          <a:r>
            <a:rPr lang="en-CA" sz="1100" baseline="0">
              <a:latin typeface="Arial" panose="020B0604020202020204" pitchFamily="34" charset="0"/>
              <a:cs typeface="Arial" panose="020B0604020202020204" pitchFamily="34" charset="0"/>
            </a:rPr>
            <a:t> </a:t>
          </a:r>
          <a:r>
            <a:rPr lang="en-CA" sz="1100">
              <a:latin typeface="Arial" panose="020B0604020202020204" pitchFamily="34" charset="0"/>
              <a:cs typeface="Arial" panose="020B0604020202020204" pitchFamily="34" charset="0"/>
            </a:rPr>
            <a:t>results of the completed feasibility study or rebate application with measures to be implemented.</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1">
              <a:latin typeface="Arial" panose="020B0604020202020204" pitchFamily="34" charset="0"/>
              <a:cs typeface="Arial" panose="020B0604020202020204" pitchFamily="34" charset="0"/>
            </a:rPr>
            <a:t>Section 1 – Customer and Project Detail</a:t>
          </a:r>
          <a:r>
            <a:rPr lang="en-CA" sz="1100">
              <a:latin typeface="Arial" panose="020B0604020202020204" pitchFamily="34" charset="0"/>
              <a:cs typeface="Arial" panose="020B0604020202020204" pitchFamily="34" charset="0"/>
            </a:rPr>
            <a:t>. Enter your name, contact information, the name of your consultant (if applicable), project title, and BCH number and Phase. </a:t>
          </a:r>
          <a:r>
            <a:rPr lang="en-CA" sz="1100">
              <a:solidFill>
                <a:schemeClr val="dk1"/>
              </a:solidFill>
              <a:effectLst/>
              <a:latin typeface="Arial" panose="020B0604020202020204" pitchFamily="34" charset="0"/>
              <a:ea typeface="+mn-ea"/>
              <a:cs typeface="Arial" panose="020B0604020202020204" pitchFamily="34" charset="0"/>
            </a:rPr>
            <a:t>This workbook is used in different phases of a project to either:</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CA" sz="1100" b="0">
              <a:solidFill>
                <a:schemeClr val="dk1"/>
              </a:solidFill>
              <a:effectLst/>
              <a:latin typeface="Arial" panose="020B0604020202020204" pitchFamily="34" charset="0"/>
              <a:ea typeface="+mn-ea"/>
              <a:cs typeface="Arial" panose="020B0604020202020204" pitchFamily="34" charset="0"/>
            </a:rPr>
            <a:t>Study - communicate study results.</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CA" sz="1100" b="0">
              <a:solidFill>
                <a:schemeClr val="dk1"/>
              </a:solidFill>
              <a:effectLst/>
              <a:latin typeface="Arial" panose="020B0604020202020204" pitchFamily="34" charset="0"/>
              <a:ea typeface="+mn-ea"/>
              <a:cs typeface="Arial" panose="020B0604020202020204" pitchFamily="34" charset="0"/>
            </a:rPr>
            <a:t>Rebate</a:t>
          </a:r>
          <a:r>
            <a:rPr lang="en-CA" sz="1100" b="0" baseline="0">
              <a:solidFill>
                <a:schemeClr val="dk1"/>
              </a:solidFill>
              <a:effectLst/>
              <a:latin typeface="Arial" panose="020B0604020202020204" pitchFamily="34" charset="0"/>
              <a:ea typeface="+mn-ea"/>
              <a:cs typeface="Arial" panose="020B0604020202020204" pitchFamily="34" charset="0"/>
            </a:rPr>
            <a:t> Application - provide information on measures selected for implementation.</a:t>
          </a:r>
          <a:endParaRPr lang="en-CA" sz="1100" b="0" u="none">
            <a:solidFill>
              <a:schemeClr val="dk1"/>
            </a:solidFill>
            <a:effectLst/>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CA" sz="1100" b="0" baseline="0">
              <a:solidFill>
                <a:schemeClr val="dk1"/>
              </a:solidFill>
              <a:effectLst/>
              <a:latin typeface="Arial" panose="020B0604020202020204" pitchFamily="34" charset="0"/>
              <a:ea typeface="+mn-ea"/>
              <a:cs typeface="Arial" panose="020B0604020202020204" pitchFamily="34" charset="0"/>
            </a:rPr>
            <a:t>As-built - provide information on installed measures post-implementation.</a:t>
          </a:r>
          <a:endParaRPr lang="en-CA" sz="1100" b="0">
            <a:latin typeface="Arial" panose="020B0604020202020204" pitchFamily="34" charset="0"/>
            <a:cs typeface="Arial" panose="020B0604020202020204" pitchFamily="34" charset="0"/>
          </a:endParaRPr>
        </a:p>
        <a:p>
          <a:pPr marL="228600" indent="-228600">
            <a:buFont typeface="+mj-lt"/>
            <a:buAutoNum type="arabicPeriod"/>
          </a:pPr>
          <a:r>
            <a:rPr lang="en-CA" sz="1100" b="1">
              <a:latin typeface="Arial" panose="020B0604020202020204" pitchFamily="34" charset="0"/>
              <a:cs typeface="Arial" panose="020B0604020202020204" pitchFamily="34" charset="0"/>
            </a:rPr>
            <a:t>Section 2 – Project Energy and Cost Impact Summary, for each proposed measure:</a:t>
          </a:r>
        </a:p>
        <a:p>
          <a:pPr marL="685800" lvl="1" indent="-228600">
            <a:buFont typeface="+mj-lt"/>
            <a:buAutoNum type="arabicPeriod"/>
          </a:pPr>
          <a:r>
            <a:rPr lang="en-CA" sz="1100">
              <a:latin typeface="Arial" panose="020B0604020202020204" pitchFamily="34" charset="0"/>
              <a:cs typeface="Arial" panose="020B0604020202020204" pitchFamily="34" charset="0"/>
            </a:rPr>
            <a:t>Select whether the measure is selected for implementation. </a:t>
          </a:r>
        </a:p>
        <a:p>
          <a:pPr marL="1200150" lvl="2" indent="-285750">
            <a:buFont typeface="+mj-lt"/>
            <a:buAutoNum type="romanLcPeriod"/>
          </a:pPr>
          <a:r>
            <a:rPr lang="en-CA" sz="1100" b="0">
              <a:solidFill>
                <a:schemeClr val="dk1"/>
              </a:solidFill>
              <a:effectLst/>
              <a:latin typeface="Arial" panose="020B0604020202020204" pitchFamily="34" charset="0"/>
              <a:ea typeface="+mn-ea"/>
              <a:cs typeface="Arial" panose="020B0604020202020204" pitchFamily="34" charset="0"/>
            </a:rPr>
            <a:t>In the Study</a:t>
          </a:r>
          <a:r>
            <a:rPr lang="en-CA" sz="1100" b="0" baseline="0">
              <a:solidFill>
                <a:schemeClr val="dk1"/>
              </a:solidFill>
              <a:effectLst/>
              <a:latin typeface="Arial" panose="020B0604020202020204" pitchFamily="34" charset="0"/>
              <a:ea typeface="+mn-ea"/>
              <a:cs typeface="Arial" panose="020B0604020202020204" pitchFamily="34" charset="0"/>
            </a:rPr>
            <a:t> phase:</a:t>
          </a:r>
          <a:endParaRPr lang="en-CA" sz="1100" b="0">
            <a:effectLst/>
            <a:latin typeface="Arial" panose="020B0604020202020204" pitchFamily="34" charset="0"/>
            <a:cs typeface="Arial" panose="020B0604020202020204" pitchFamily="34" charset="0"/>
          </a:endParaRPr>
        </a:p>
        <a:p>
          <a:pPr marL="1657350" lvl="3" indent="-285750">
            <a:buFont typeface="Arial" panose="020B0604020202020204" pitchFamily="34" charset="0"/>
            <a:buChar char="•"/>
          </a:pPr>
          <a:r>
            <a:rPr lang="en-CA" sz="1100" b="0" baseline="0">
              <a:solidFill>
                <a:schemeClr val="dk1"/>
              </a:solidFill>
              <a:effectLst/>
              <a:latin typeface="Arial" panose="020B0604020202020204" pitchFamily="34" charset="0"/>
              <a:ea typeface="+mn-ea"/>
              <a:cs typeface="Arial" panose="020B0604020202020204" pitchFamily="34" charset="0"/>
            </a:rPr>
            <a:t>Select "Yes" for measure recommended for implementation.</a:t>
          </a:r>
          <a:endParaRPr lang="en-CA" b="0">
            <a:effectLst/>
            <a:latin typeface="Arial" panose="020B0604020202020204" pitchFamily="34" charset="0"/>
            <a:cs typeface="Arial" panose="020B0604020202020204" pitchFamily="34" charset="0"/>
          </a:endParaRPr>
        </a:p>
        <a:p>
          <a:pPr marL="1657350" lvl="3" indent="-285750">
            <a:buFont typeface="Arial" panose="020B0604020202020204" pitchFamily="34" charset="0"/>
            <a:buChar char="•"/>
          </a:pPr>
          <a:r>
            <a:rPr lang="en-CA" sz="1100" b="0" baseline="0">
              <a:solidFill>
                <a:schemeClr val="dk1"/>
              </a:solidFill>
              <a:effectLst/>
              <a:latin typeface="Arial" panose="020B0604020202020204" pitchFamily="34" charset="0"/>
              <a:ea typeface="+mn-ea"/>
              <a:cs typeface="Arial" panose="020B0604020202020204" pitchFamily="34" charset="0"/>
            </a:rPr>
            <a:t>Select "No" for measures that are not recommended or are options (mutually exclusive) to measures recommended for implementation.</a:t>
          </a:r>
          <a:endParaRPr lang="en-CA" b="0">
            <a:effectLst/>
            <a:latin typeface="Arial" panose="020B0604020202020204" pitchFamily="34" charset="0"/>
            <a:cs typeface="Arial" panose="020B0604020202020204" pitchFamily="34" charset="0"/>
          </a:endParaRPr>
        </a:p>
        <a:p>
          <a:pPr marL="1200150" lvl="2" indent="-285750">
            <a:buFont typeface="+mj-lt"/>
            <a:buAutoNum type="romanLcPeriod"/>
          </a:pPr>
          <a:r>
            <a:rPr lang="en-CA" sz="1100" b="0" baseline="0">
              <a:solidFill>
                <a:schemeClr val="dk1"/>
              </a:solidFill>
              <a:effectLst/>
              <a:latin typeface="Arial" panose="020B0604020202020204" pitchFamily="34" charset="0"/>
              <a:ea typeface="+mn-ea"/>
              <a:cs typeface="Arial" panose="020B0604020202020204" pitchFamily="34" charset="0"/>
            </a:rPr>
            <a:t>In the Rebate Application phase:</a:t>
          </a:r>
          <a:endParaRPr lang="en-CA" b="0">
            <a:effectLst/>
            <a:latin typeface="Arial" panose="020B0604020202020204" pitchFamily="34" charset="0"/>
            <a:cs typeface="Arial" panose="020B0604020202020204" pitchFamily="34" charset="0"/>
          </a:endParaRPr>
        </a:p>
        <a:p>
          <a:pPr marL="1657350" lvl="3" indent="-285750">
            <a:buFont typeface="Arial" panose="020B0604020202020204" pitchFamily="34" charset="0"/>
            <a:buChar char="•"/>
          </a:pPr>
          <a:r>
            <a:rPr lang="en-CA" sz="1100" b="0" baseline="0">
              <a:solidFill>
                <a:schemeClr val="dk1"/>
              </a:solidFill>
              <a:effectLst/>
              <a:latin typeface="Arial" panose="020B0604020202020204" pitchFamily="34" charset="0"/>
              <a:ea typeface="+mn-ea"/>
              <a:cs typeface="Arial" panose="020B0604020202020204" pitchFamily="34" charset="0"/>
            </a:rPr>
            <a:t>Select "Yes" for measures that will be implemented, all other measures should be selected as "No".</a:t>
          </a:r>
          <a:endParaRPr lang="en-CA" b="0">
            <a:effectLst/>
            <a:latin typeface="Arial" panose="020B0604020202020204" pitchFamily="34" charset="0"/>
            <a:cs typeface="Arial" panose="020B0604020202020204" pitchFamily="34" charset="0"/>
          </a:endParaRPr>
        </a:p>
        <a:p>
          <a:pPr marL="1200150" lvl="2" indent="-285750">
            <a:buFont typeface="+mj-lt"/>
            <a:buAutoNum type="romanLcPeriod"/>
          </a:pPr>
          <a:r>
            <a:rPr lang="en-CA" sz="1100" b="0" baseline="0">
              <a:solidFill>
                <a:schemeClr val="dk1"/>
              </a:solidFill>
              <a:effectLst/>
              <a:latin typeface="Arial" panose="020B0604020202020204" pitchFamily="34" charset="0"/>
              <a:ea typeface="+mn-ea"/>
              <a:cs typeface="Arial" panose="020B0604020202020204" pitchFamily="34" charset="0"/>
            </a:rPr>
            <a:t>In the As-built phase:</a:t>
          </a:r>
          <a:endParaRPr lang="en-CA" b="0">
            <a:effectLst/>
            <a:latin typeface="Arial" panose="020B0604020202020204" pitchFamily="34" charset="0"/>
            <a:cs typeface="Arial" panose="020B0604020202020204" pitchFamily="34" charset="0"/>
          </a:endParaRPr>
        </a:p>
        <a:p>
          <a:pPr marL="1657350" lvl="3" indent="-285750" eaLnBrk="1" fontAlgn="auto" latinLnBrk="0" hangingPunct="1">
            <a:buFont typeface="Arial" panose="020B0604020202020204" pitchFamily="34" charset="0"/>
            <a:buChar char="•"/>
          </a:pPr>
          <a:r>
            <a:rPr lang="en-CA" sz="1100" b="0" baseline="0">
              <a:solidFill>
                <a:schemeClr val="dk1"/>
              </a:solidFill>
              <a:effectLst/>
              <a:latin typeface="Arial" panose="020B0604020202020204" pitchFamily="34" charset="0"/>
              <a:ea typeface="+mn-ea"/>
              <a:cs typeface="Arial" panose="020B0604020202020204" pitchFamily="34" charset="0"/>
            </a:rPr>
            <a:t>Select "Yes" for measures that have been implemented, all other measures should be selected as "No".</a:t>
          </a:r>
          <a:endParaRPr lang="en-CA" sz="1100" b="0">
            <a:latin typeface="Arial" panose="020B0604020202020204" pitchFamily="34" charset="0"/>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CA" sz="1100">
              <a:solidFill>
                <a:schemeClr val="dk1"/>
              </a:solidFill>
              <a:effectLst/>
              <a:latin typeface="Arial" panose="020B0604020202020204" pitchFamily="34" charset="0"/>
              <a:ea typeface="+mn-ea"/>
              <a:cs typeface="Arial" panose="020B0604020202020204" pitchFamily="34" charset="0"/>
            </a:rPr>
            <a:t>Select the Initiative Type that fits the proposed measure: "Energy Efficiency (EE) or "Low Carbon Electrification (LCE)".</a:t>
          </a:r>
          <a:endParaRPr lang="en-CA" sz="1100">
            <a:effectLst/>
            <a:latin typeface="Arial" panose="020B0604020202020204" pitchFamily="34" charset="0"/>
            <a:cs typeface="Arial" panose="020B0604020202020204" pitchFamily="34" charset="0"/>
          </a:endParaRPr>
        </a:p>
        <a:p>
          <a:pPr marL="685800" lvl="1" indent="-228600">
            <a:buFont typeface="+mj-lt"/>
            <a:buAutoNum type="arabicPeriod"/>
          </a:pPr>
          <a:r>
            <a:rPr lang="en-CA" sz="1100">
              <a:latin typeface="Arial" panose="020B0604020202020204" pitchFamily="34" charset="0"/>
              <a:cs typeface="Arial" panose="020B0604020202020204" pitchFamily="34" charset="0"/>
            </a:rPr>
            <a:t>Select the end-use most applicable to the proposed project from the available dropdown list.  Select ‘Other’ if an appropriate end-use is not available.</a:t>
          </a:r>
        </a:p>
        <a:p>
          <a:pPr marL="685800" lvl="1" indent="-228600">
            <a:buFont typeface="+mj-lt"/>
            <a:buAutoNum type="arabicPeriod"/>
          </a:pPr>
          <a:r>
            <a:rPr lang="en-CA" sz="1100">
              <a:latin typeface="Arial" panose="020B0604020202020204" pitchFamily="34" charset="0"/>
              <a:cs typeface="Arial" panose="020B0604020202020204" pitchFamily="34" charset="0"/>
            </a:rPr>
            <a:t>Select the Energy Measure specific to each end-use selected.  </a:t>
          </a:r>
        </a:p>
        <a:p>
          <a:pPr marL="685800" lvl="1" indent="-228600">
            <a:buFont typeface="+mj-lt"/>
            <a:buAutoNum type="arabicPeriod"/>
          </a:pPr>
          <a:r>
            <a:rPr lang="en-CA" sz="1100">
              <a:latin typeface="Arial" panose="020B0604020202020204" pitchFamily="34" charset="0"/>
              <a:cs typeface="Arial" panose="020B0604020202020204" pitchFamily="34" charset="0"/>
            </a:rPr>
            <a:t>Enter a brief baseline system description.  </a:t>
          </a:r>
        </a:p>
        <a:p>
          <a:pPr marL="685800" lvl="1" indent="-228600">
            <a:buFont typeface="+mj-lt"/>
            <a:buAutoNum type="arabicPeriod"/>
          </a:pPr>
          <a:r>
            <a:rPr lang="en-CA" sz="1100">
              <a:latin typeface="Arial" panose="020B0604020202020204" pitchFamily="34" charset="0"/>
              <a:cs typeface="Arial" panose="020B0604020202020204" pitchFamily="34" charset="0"/>
            </a:rPr>
            <a:t>Enter a brief project description.</a:t>
          </a:r>
        </a:p>
        <a:p>
          <a:pPr marL="685800" lvl="1" indent="-228600">
            <a:buFont typeface="+mj-lt"/>
            <a:buAutoNum type="arabicPeriod"/>
          </a:pPr>
          <a:r>
            <a:rPr lang="en-CA" sz="1100">
              <a:latin typeface="Arial" panose="020B0604020202020204" pitchFamily="34" charset="0"/>
              <a:cs typeface="Arial" panose="020B0604020202020204" pitchFamily="34" charset="0"/>
            </a:rPr>
            <a:t>Enter the expected project life in years. The measure life should automatically appear based on BC Hydro's standard, but it can be overwritten if necessary.</a:t>
          </a:r>
        </a:p>
        <a:p>
          <a:pPr marL="685800" lvl="1" indent="-228600">
            <a:buFont typeface="+mj-lt"/>
            <a:buAutoNum type="arabicPeriod"/>
          </a:pPr>
          <a:r>
            <a:rPr lang="en-CA" sz="1100">
              <a:latin typeface="Arial" panose="020B0604020202020204" pitchFamily="34" charset="0"/>
              <a:cs typeface="Arial" panose="020B0604020202020204" pitchFamily="34" charset="0"/>
            </a:rPr>
            <a:t>Enter the expected in-service date of the project.</a:t>
          </a:r>
        </a:p>
        <a:p>
          <a:pPr marL="685800" lvl="1" indent="-228600">
            <a:buFont typeface="+mj-lt"/>
            <a:buAutoNum type="arabicPeriod"/>
          </a:pPr>
          <a:r>
            <a:rPr lang="en-CA" sz="1100">
              <a:latin typeface="Arial" panose="020B0604020202020204" pitchFamily="34" charset="0"/>
              <a:cs typeface="Arial" panose="020B0604020202020204" pitchFamily="34" charset="0"/>
            </a:rPr>
            <a:t>Select the fuel type displaced by the project.</a:t>
          </a:r>
        </a:p>
        <a:p>
          <a:pPr marL="228600" indent="-228600">
            <a:buFont typeface="+mj-lt"/>
            <a:buAutoNum type="arabicPeriod"/>
          </a:pPr>
          <a:r>
            <a:rPr lang="en-CA" sz="1100" b="1">
              <a:latin typeface="Arial" panose="020B0604020202020204" pitchFamily="34" charset="0"/>
              <a:cs typeface="Arial" panose="020B0604020202020204" pitchFamily="34" charset="0"/>
            </a:rPr>
            <a:t>Table A-For each proposed measure, enter the energy and GHG emissions values:</a:t>
          </a:r>
        </a:p>
        <a:p>
          <a:pPr marL="685800" lvl="1" indent="-228600">
            <a:buFont typeface="+mj-lt"/>
            <a:buAutoNum type="arabicPeriod"/>
          </a:pPr>
          <a:r>
            <a:rPr lang="en-CA" sz="1100">
              <a:latin typeface="Arial" panose="020B0604020202020204" pitchFamily="34" charset="0"/>
              <a:cs typeface="Arial" panose="020B0604020202020204" pitchFamily="34" charset="0"/>
            </a:rPr>
            <a:t>Refer to MURBRP Feasibility Study Guideline</a:t>
          </a:r>
          <a:r>
            <a:rPr lang="en-CA" sz="1100" baseline="0">
              <a:latin typeface="Arial" panose="020B0604020202020204" pitchFamily="34" charset="0"/>
              <a:cs typeface="Arial" panose="020B0604020202020204" pitchFamily="34" charset="0"/>
            </a:rPr>
            <a:t> </a:t>
          </a:r>
          <a:r>
            <a:rPr lang="en-CA" sz="1100">
              <a:latin typeface="Arial" panose="020B0604020202020204" pitchFamily="34" charset="0"/>
              <a:cs typeface="Arial" panose="020B0604020202020204" pitchFamily="34" charset="0"/>
            </a:rPr>
            <a:t>for details on determining the impact (savings or incremental) values to be entered.</a:t>
          </a:r>
        </a:p>
        <a:p>
          <a:pPr marL="685800" lvl="1" indent="-228600">
            <a:buFont typeface="+mj-lt"/>
            <a:buAutoNum type="arabicPeriod"/>
          </a:pPr>
          <a:r>
            <a:rPr lang="en-CA" sz="1100">
              <a:latin typeface="Arial" panose="020B0604020202020204" pitchFamily="34" charset="0"/>
              <a:cs typeface="Arial" panose="020B0604020202020204" pitchFamily="34" charset="0"/>
            </a:rPr>
            <a:t>GHG emissions refers to Scope 1 and 2 emissions as defined by GHG Protocol.</a:t>
          </a:r>
        </a:p>
        <a:p>
          <a:pPr marL="685800" lvl="1" indent="-228600">
            <a:buFont typeface="+mj-lt"/>
            <a:buAutoNum type="arabicPeriod"/>
          </a:pPr>
          <a:r>
            <a:rPr lang="en-CA" sz="1100">
              <a:latin typeface="Arial" panose="020B0604020202020204" pitchFamily="34" charset="0"/>
              <a:cs typeface="Arial" panose="020B0604020202020204" pitchFamily="34" charset="0"/>
            </a:rPr>
            <a:t>Monthly average demand is an average of monthly peak demands over 12 months in a normal operating year.</a:t>
          </a:r>
        </a:p>
        <a:p>
          <a:pPr marL="685800" lvl="1" indent="-228600">
            <a:buFont typeface="+mj-lt"/>
            <a:buAutoNum type="arabicPeriod"/>
          </a:pPr>
          <a:r>
            <a:rPr lang="en-CA" sz="1100">
              <a:latin typeface="Arial" panose="020B0604020202020204" pitchFamily="34" charset="0"/>
              <a:cs typeface="Arial" panose="020B0604020202020204" pitchFamily="34" charset="0"/>
            </a:rPr>
            <a:t>Annual peak demand is the peak demand over 12 months in a normal operating year.</a:t>
          </a:r>
        </a:p>
        <a:p>
          <a:pPr marL="685800" lvl="1" indent="-228600">
            <a:buFont typeface="+mj-lt"/>
            <a:buAutoNum type="arabicPeriod"/>
          </a:pPr>
          <a:r>
            <a:rPr lang="en-CA" sz="1100">
              <a:latin typeface="Arial" panose="020B0604020202020204" pitchFamily="34" charset="0"/>
              <a:cs typeface="Arial" panose="020B0604020202020204" pitchFamily="34" charset="0"/>
            </a:rPr>
            <a:t>BCH Peak Demand is the peak demand between December 1st and March 1st, during the hours of 5-9 PM. </a:t>
          </a:r>
        </a:p>
        <a:p>
          <a:pPr marL="685800" lvl="1" indent="-228600">
            <a:buFont typeface="+mj-lt"/>
            <a:buAutoNum type="arabicPeriod"/>
          </a:pPr>
          <a:r>
            <a:rPr lang="en-CA" sz="1100">
              <a:latin typeface="Arial" panose="020B0604020202020204" pitchFamily="34" charset="0"/>
              <a:cs typeface="Arial" panose="020B0604020202020204" pitchFamily="34" charset="0"/>
            </a:rPr>
            <a:t>For energy and GHG impacts, Saving are positive values (+) and incremental are negative (-).</a:t>
          </a:r>
        </a:p>
        <a:p>
          <a:pPr marL="228600" indent="-228600">
            <a:buFont typeface="+mj-lt"/>
            <a:buAutoNum type="arabicPeriod"/>
          </a:pPr>
          <a:r>
            <a:rPr lang="en-CA" sz="1100" b="1">
              <a:latin typeface="Arial" panose="020B0604020202020204" pitchFamily="34" charset="0"/>
              <a:cs typeface="Arial" panose="020B0604020202020204" pitchFamily="34" charset="0"/>
            </a:rPr>
            <a:t>Table B – Project Cost Summary, for each proposed measure:</a:t>
          </a:r>
        </a:p>
        <a:p>
          <a:pPr marL="685800" lvl="1" indent="-228600">
            <a:buFont typeface="+mj-lt"/>
            <a:buAutoNum type="arabicPeriod"/>
          </a:pPr>
          <a:r>
            <a:rPr lang="en-CA" sz="1100">
              <a:latin typeface="Arial" panose="020B0604020202020204" pitchFamily="34" charset="0"/>
              <a:cs typeface="Arial" panose="020B0604020202020204" pitchFamily="34" charset="0"/>
            </a:rPr>
            <a:t>Enter Project capital cost. This cost does not include cost</a:t>
          </a:r>
          <a:r>
            <a:rPr lang="en-CA" sz="1100" baseline="0">
              <a:latin typeface="Arial" panose="020B0604020202020204" pitchFamily="34" charset="0"/>
              <a:cs typeface="Arial" panose="020B0604020202020204" pitchFamily="34" charset="0"/>
            </a:rPr>
            <a:t>s for building electrical service upgrade.</a:t>
          </a:r>
          <a:endParaRPr lang="en-CA" sz="1100">
            <a:latin typeface="Arial" panose="020B0604020202020204" pitchFamily="34" charset="0"/>
            <a:cs typeface="Arial" panose="020B0604020202020204" pitchFamily="34" charset="0"/>
          </a:endParaRPr>
        </a:p>
        <a:p>
          <a:pPr marL="685800" lvl="1" indent="-228600">
            <a:buFont typeface="+mj-lt"/>
            <a:buAutoNum type="arabicPeriod"/>
          </a:pPr>
          <a:r>
            <a:rPr lang="en-CA" sz="1100">
              <a:latin typeface="Arial" panose="020B0604020202020204" pitchFamily="34" charset="0"/>
              <a:cs typeface="Arial" panose="020B0604020202020204" pitchFamily="34" charset="0"/>
            </a:rPr>
            <a:t>Enter incremental capital cost. </a:t>
          </a:r>
        </a:p>
        <a:p>
          <a:pPr marL="685800" lvl="1" indent="-228600">
            <a:buFont typeface="+mj-lt"/>
            <a:buAutoNum type="arabicPeriod"/>
          </a:pPr>
          <a:r>
            <a:rPr lang="en-CA" sz="1100">
              <a:latin typeface="Arial" panose="020B0604020202020204" pitchFamily="34" charset="0"/>
              <a:cs typeface="Arial" panose="020B0604020202020204" pitchFamily="34" charset="0"/>
            </a:rPr>
            <a:t>Enter incremental O&amp;M cost (excluding energy cost).</a:t>
          </a:r>
        </a:p>
        <a:p>
          <a:pPr marL="685800" lvl="1" indent="-228600">
            <a:buFont typeface="+mj-lt"/>
            <a:buAutoNum type="arabicPeriod"/>
          </a:pPr>
          <a:r>
            <a:rPr lang="en-CA" sz="1100">
              <a:latin typeface="Arial" panose="020B0604020202020204" pitchFamily="34" charset="0"/>
              <a:cs typeface="Arial" panose="020B0604020202020204" pitchFamily="34" charset="0"/>
            </a:rPr>
            <a:t>Enter customer interconnection cost.  Work with BC Hydro interconnections team to determine the customer interconnection cost.</a:t>
          </a:r>
        </a:p>
        <a:p>
          <a:pPr marL="228600" lvl="0" indent="-228600">
            <a:buFont typeface="+mj-lt"/>
            <a:buAutoNum type="arabicPeriod"/>
          </a:pPr>
          <a:r>
            <a:rPr lang="en-CA" sz="1100" b="1">
              <a:latin typeface="Arial" panose="020B0604020202020204" pitchFamily="34" charset="0"/>
              <a:cs typeface="Arial" panose="020B0604020202020204" pitchFamily="34" charset="0"/>
            </a:rPr>
            <a:t>Enter Total</a:t>
          </a:r>
          <a:r>
            <a:rPr lang="en-CA" sz="1100" b="1" baseline="0">
              <a:latin typeface="Arial" panose="020B0604020202020204" pitchFamily="34" charset="0"/>
              <a:cs typeface="Arial" panose="020B0604020202020204" pitchFamily="34" charset="0"/>
            </a:rPr>
            <a:t> Electrical Service Upgrade Costs. </a:t>
          </a:r>
          <a:r>
            <a:rPr lang="en-CA" sz="1100" b="0" baseline="0">
              <a:latin typeface="Arial" panose="020B0604020202020204" pitchFamily="34" charset="0"/>
              <a:cs typeface="Arial" panose="020B0604020202020204" pitchFamily="34" charset="0"/>
            </a:rPr>
            <a:t>This is the cost associated with upgrading the electrical service to support the proposed LCE measures. The Capital Cost ($) for each measure in Table B should not include costs for electrical service upgrade.</a:t>
          </a:r>
          <a:endParaRPr lang="en-CA" sz="1100" b="0">
            <a:latin typeface="Arial" panose="020B0604020202020204" pitchFamily="34" charset="0"/>
            <a:cs typeface="Arial" panose="020B0604020202020204" pitchFamily="34" charset="0"/>
          </a:endParaRPr>
        </a:p>
        <a:p>
          <a:pPr marL="685800" lvl="1" indent="-228600">
            <a:buFont typeface="+mj-lt"/>
            <a:buAutoNum type="arabicPeriod"/>
          </a:pPr>
          <a:endParaRPr lang="en-CA" sz="1100">
            <a:latin typeface="Arial" panose="020B0604020202020204" pitchFamily="34" charset="0"/>
            <a:cs typeface="Arial" panose="020B0604020202020204" pitchFamily="34" charset="0"/>
          </a:endParaRPr>
        </a:p>
        <a:p>
          <a:r>
            <a:rPr lang="en-CA" sz="1100" b="1">
              <a:solidFill>
                <a:schemeClr val="dk1"/>
              </a:solidFill>
              <a:effectLst/>
              <a:latin typeface="Arial" panose="020B0604020202020204" pitchFamily="34" charset="0"/>
              <a:ea typeface="+mn-ea"/>
              <a:cs typeface="Arial" panose="020B0604020202020204" pitchFamily="34" charset="0"/>
            </a:rPr>
            <a:t>Electrical Load Analysis (ELA)</a:t>
          </a:r>
          <a:endParaRPr lang="en-CA">
            <a:effectLst/>
            <a:latin typeface="Arial" panose="020B0604020202020204" pitchFamily="34" charset="0"/>
            <a:cs typeface="Arial" panose="020B0604020202020204" pitchFamily="34" charset="0"/>
          </a:endParaRPr>
        </a:p>
        <a:p>
          <a:r>
            <a:rPr lang="en-CA" sz="1100">
              <a:solidFill>
                <a:schemeClr val="dk1"/>
              </a:solidFill>
              <a:effectLst/>
              <a:latin typeface="Arial" panose="020B0604020202020204" pitchFamily="34" charset="0"/>
              <a:ea typeface="+mn-ea"/>
              <a:cs typeface="Arial" panose="020B0604020202020204" pitchFamily="34" charset="0"/>
            </a:rPr>
            <a:t>The ‘2-Electrical</a:t>
          </a:r>
          <a:r>
            <a:rPr lang="en-CA" sz="1100" baseline="0">
              <a:solidFill>
                <a:schemeClr val="dk1"/>
              </a:solidFill>
              <a:effectLst/>
              <a:latin typeface="Arial" panose="020B0604020202020204" pitchFamily="34" charset="0"/>
              <a:ea typeface="+mn-ea"/>
              <a:cs typeface="Arial" panose="020B0604020202020204" pitchFamily="34" charset="0"/>
            </a:rPr>
            <a:t> Load Analysis</a:t>
          </a:r>
          <a:r>
            <a:rPr lang="en-CA" sz="1100">
              <a:solidFill>
                <a:schemeClr val="dk1"/>
              </a:solidFill>
              <a:effectLst/>
              <a:latin typeface="Arial" panose="020B0604020202020204" pitchFamily="34" charset="0"/>
              <a:ea typeface="+mn-ea"/>
              <a:cs typeface="Arial" panose="020B0604020202020204" pitchFamily="34" charset="0"/>
            </a:rPr>
            <a:t>’ tab is used to document the</a:t>
          </a:r>
          <a:r>
            <a:rPr lang="en-CA" sz="1100" baseline="0">
              <a:solidFill>
                <a:schemeClr val="dk1"/>
              </a:solidFill>
              <a:effectLst/>
              <a:latin typeface="Arial" panose="020B0604020202020204" pitchFamily="34" charset="0"/>
              <a:ea typeface="+mn-ea"/>
              <a:cs typeface="Arial" panose="020B0604020202020204" pitchFamily="34" charset="0"/>
            </a:rPr>
            <a:t> results from the electrical load analysis. This tab only needs to be completed at the study stage to inform the building's electrical service needs to support electrification. </a:t>
          </a:r>
          <a:r>
            <a:rPr lang="en-CA" sz="1100" u="sng" baseline="0">
              <a:solidFill>
                <a:schemeClr val="dk1"/>
              </a:solidFill>
              <a:effectLst/>
              <a:latin typeface="Arial" panose="020B0604020202020204" pitchFamily="34" charset="0"/>
              <a:ea typeface="+mn-ea"/>
              <a:cs typeface="Arial" panose="020B0604020202020204" pitchFamily="34" charset="0"/>
            </a:rPr>
            <a:t>ELA is not required if the measures studied are energy efficiency only.</a:t>
          </a:r>
        </a:p>
        <a:p>
          <a:pPr marL="685800" lvl="1" indent="-228600">
            <a:buFont typeface="+mj-lt"/>
            <a:buAutoNum type="arabicPeriod"/>
          </a:pPr>
          <a:endParaRPr lang="en-CA" sz="1100">
            <a:latin typeface="Arial" panose="020B0604020202020204" pitchFamily="34" charset="0"/>
            <a:cs typeface="Arial" panose="020B0604020202020204" pitchFamily="34" charset="0"/>
          </a:endParaRPr>
        </a:p>
        <a:p>
          <a:pPr marL="228600" lvl="0" indent="-228600">
            <a:buFont typeface="+mj-lt"/>
            <a:buAutoNum type="arabicPeriod"/>
          </a:pPr>
          <a:r>
            <a:rPr lang="en-CA" sz="1100" b="1">
              <a:latin typeface="Arial" panose="020B0604020202020204" pitchFamily="34" charset="0"/>
              <a:cs typeface="Arial" panose="020B0604020202020204" pitchFamily="34" charset="0"/>
            </a:rPr>
            <a:t>Enter</a:t>
          </a:r>
          <a:r>
            <a:rPr lang="en-CA" sz="1100" b="1" baseline="0">
              <a:latin typeface="Arial" panose="020B0604020202020204" pitchFamily="34" charset="0"/>
              <a:cs typeface="Arial" panose="020B0604020202020204" pitchFamily="34" charset="0"/>
            </a:rPr>
            <a:t> customer and project details:</a:t>
          </a:r>
        </a:p>
        <a:p>
          <a:pPr marL="685800" lvl="1" indent="-228600">
            <a:buFont typeface="+mj-lt"/>
            <a:buAutoNum type="arabicPeriod"/>
          </a:pPr>
          <a:r>
            <a:rPr lang="en-CA" sz="1100" baseline="0">
              <a:latin typeface="Arial" panose="020B0604020202020204" pitchFamily="34" charset="0"/>
              <a:cs typeface="Arial" panose="020B0604020202020204" pitchFamily="34" charset="0"/>
            </a:rPr>
            <a:t>Confirm version number and date.</a:t>
          </a:r>
        </a:p>
        <a:p>
          <a:pPr marL="685800" lvl="1" indent="-228600">
            <a:buFont typeface="+mj-lt"/>
            <a:buAutoNum type="arabicPeriod"/>
          </a:pPr>
          <a:r>
            <a:rPr lang="en-CA" sz="1100" baseline="0">
              <a:latin typeface="Arial" panose="020B0604020202020204" pitchFamily="34" charset="0"/>
              <a:cs typeface="Arial" panose="020B0604020202020204" pitchFamily="34" charset="0"/>
            </a:rPr>
            <a:t>Enter the customer company and site information.</a:t>
          </a:r>
        </a:p>
        <a:p>
          <a:pPr marL="685800" lvl="1" indent="-228600">
            <a:buFont typeface="+mj-lt"/>
            <a:buAutoNum type="arabicPeriod"/>
          </a:pPr>
          <a:r>
            <a:rPr lang="en-CA" sz="1100" baseline="0">
              <a:latin typeface="Arial" panose="020B0604020202020204" pitchFamily="34" charset="0"/>
              <a:cs typeface="Arial" panose="020B0604020202020204" pitchFamily="34" charset="0"/>
            </a:rPr>
            <a:t>enter the name of the customer contract information.</a:t>
          </a:r>
        </a:p>
        <a:p>
          <a:pPr marL="228600" lvl="0" indent="-228600">
            <a:buFont typeface="+mj-lt"/>
            <a:buAutoNum type="arabicPeriod"/>
          </a:pPr>
          <a:r>
            <a:rPr lang="en-CA" sz="1100" b="1" baseline="0">
              <a:latin typeface="Arial" panose="020B0604020202020204" pitchFamily="34" charset="0"/>
              <a:cs typeface="Arial" panose="020B0604020202020204" pitchFamily="34" charset="0"/>
            </a:rPr>
            <a:t>Enter contractor/consultant details:</a:t>
          </a:r>
        </a:p>
        <a:p>
          <a:pPr marL="685800" lvl="1" indent="-228600">
            <a:buFont typeface="+mj-lt"/>
            <a:buAutoNum type="arabicPeriod"/>
          </a:pPr>
          <a:r>
            <a:rPr lang="en-CA" sz="1100" baseline="0">
              <a:latin typeface="Arial" panose="020B0604020202020204" pitchFamily="34" charset="0"/>
              <a:cs typeface="Arial" panose="020B0604020202020204" pitchFamily="34" charset="0"/>
            </a:rPr>
            <a:t>Enter prime consultant name and contract information (electronic signature for the author of the ELA is required).</a:t>
          </a:r>
        </a:p>
        <a:p>
          <a:pPr marL="1143000" lvl="2" indent="-228600">
            <a:buFont typeface="+mj-lt"/>
            <a:buAutoNum type="arabicPeriod"/>
          </a:pPr>
          <a:r>
            <a:rPr lang="en-CA" sz="1100" baseline="0">
              <a:latin typeface="Arial" panose="020B0604020202020204" pitchFamily="34" charset="0"/>
              <a:cs typeface="Arial" panose="020B0604020202020204" pitchFamily="34" charset="0"/>
            </a:rPr>
            <a:t>Enter electrical contractor/ consultant name and contact information.</a:t>
          </a:r>
        </a:p>
        <a:p>
          <a:pPr marL="1143000" lvl="2" indent="-228600">
            <a:buFont typeface="+mj-lt"/>
            <a:buAutoNum type="arabicPeriod"/>
          </a:pPr>
          <a:r>
            <a:rPr lang="en-CA" sz="1100">
              <a:latin typeface="Arial" panose="020B0604020202020204" pitchFamily="34" charset="0"/>
              <a:cs typeface="Arial" panose="020B0604020202020204" pitchFamily="34" charset="0"/>
            </a:rPr>
            <a:t>Enter known submission details as per workbook form.</a:t>
          </a:r>
        </a:p>
        <a:p>
          <a:pPr marL="228600" lvl="0" indent="-228600">
            <a:buFont typeface="+mj-lt"/>
            <a:buAutoNum type="arabicPeriod"/>
          </a:pPr>
          <a:r>
            <a:rPr lang="en-CA" sz="1100" b="1">
              <a:latin typeface="Arial" panose="020B0604020202020204" pitchFamily="34" charset="0"/>
              <a:cs typeface="Arial" panose="020B0604020202020204" pitchFamily="34" charset="0"/>
            </a:rPr>
            <a:t>Describe</a:t>
          </a:r>
          <a:r>
            <a:rPr lang="en-CA" sz="1100" b="1" baseline="0">
              <a:latin typeface="Arial" panose="020B0604020202020204" pitchFamily="34" charset="0"/>
              <a:cs typeface="Arial" panose="020B0604020202020204" pitchFamily="34" charset="0"/>
            </a:rPr>
            <a:t> the existing electrical system:</a:t>
          </a:r>
        </a:p>
        <a:p>
          <a:pPr marL="685800" lvl="1" indent="-228600">
            <a:buFont typeface="+mj-lt"/>
            <a:buAutoNum type="arabicPeriod"/>
          </a:pPr>
          <a:r>
            <a:rPr lang="en-CA" sz="1100" baseline="0">
              <a:latin typeface="Arial" panose="020B0604020202020204" pitchFamily="34" charset="0"/>
              <a:cs typeface="Arial" panose="020B0604020202020204" pitchFamily="34" charset="0"/>
            </a:rPr>
            <a:t>Enter information on the space analyzed and its electrical system.</a:t>
          </a:r>
        </a:p>
        <a:p>
          <a:pPr marL="685800" lvl="1" indent="-228600">
            <a:buFont typeface="+mj-lt"/>
            <a:buAutoNum type="arabicPeriod"/>
          </a:pPr>
          <a:r>
            <a:rPr lang="en-CA" sz="1100" baseline="0">
              <a:latin typeface="Arial" panose="020B0604020202020204" pitchFamily="34" charset="0"/>
              <a:cs typeface="Arial" panose="020B0604020202020204" pitchFamily="34" charset="0"/>
            </a:rPr>
            <a:t>Enter the electrical consumption and corresponding rate including:</a:t>
          </a:r>
        </a:p>
        <a:p>
          <a:pPr marL="1143000" lvl="2" indent="-228600">
            <a:buFont typeface="+mj-lt"/>
            <a:buAutoNum type="arabicPeriod"/>
          </a:pPr>
          <a:r>
            <a:rPr lang="en-CA" sz="1100" baseline="0">
              <a:latin typeface="Arial" panose="020B0604020202020204" pitchFamily="34" charset="0"/>
              <a:cs typeface="Arial" panose="020B0604020202020204" pitchFamily="34" charset="0"/>
            </a:rPr>
            <a:t>purchased electricity</a:t>
          </a:r>
        </a:p>
        <a:p>
          <a:pPr marL="1143000" lvl="2" indent="-228600">
            <a:buFont typeface="+mj-lt"/>
            <a:buAutoNum type="arabicPeriod"/>
          </a:pPr>
          <a:r>
            <a:rPr lang="en-CA" sz="1100" baseline="0">
              <a:latin typeface="Arial" panose="020B0604020202020204" pitchFamily="34" charset="0"/>
              <a:cs typeface="Arial" panose="020B0604020202020204" pitchFamily="34" charset="0"/>
            </a:rPr>
            <a:t>average annual peak demand</a:t>
          </a:r>
        </a:p>
        <a:p>
          <a:pPr marL="1143000" lvl="2" indent="-228600">
            <a:buFont typeface="+mj-lt"/>
            <a:buAutoNum type="arabicPeriod"/>
          </a:pPr>
          <a:r>
            <a:rPr lang="en-CA" sz="1100" baseline="0">
              <a:latin typeface="Arial" panose="020B0604020202020204" pitchFamily="34" charset="0"/>
              <a:cs typeface="Arial" panose="020B0604020202020204" pitchFamily="34" charset="0"/>
            </a:rPr>
            <a:t>average monthly peak demand</a:t>
          </a:r>
        </a:p>
        <a:p>
          <a:pPr marL="685800" lvl="1" indent="-228600">
            <a:buFont typeface="+mj-lt"/>
            <a:buAutoNum type="arabicPeriod"/>
          </a:pPr>
          <a:r>
            <a:rPr lang="en-CA" sz="1100" baseline="0">
              <a:latin typeface="Arial" panose="020B0604020202020204" pitchFamily="34" charset="0"/>
              <a:cs typeface="Arial" panose="020B0604020202020204" pitchFamily="34" charset="0"/>
            </a:rPr>
            <a:t>Describe potential upgrades to the main electrical system to accommodate the proposed LCE measures including estimated cost.</a:t>
          </a:r>
        </a:p>
        <a:p>
          <a:pPr marL="228600" lvl="0" indent="-228600">
            <a:buFont typeface="+mj-lt"/>
            <a:buAutoNum type="arabicPeriod"/>
          </a:pPr>
          <a:r>
            <a:rPr lang="en-CA" sz="1100" b="1" baseline="0">
              <a:latin typeface="Arial" panose="020B0604020202020204" pitchFamily="34" charset="0"/>
              <a:cs typeface="Arial" panose="020B0604020202020204" pitchFamily="34" charset="0"/>
            </a:rPr>
            <a:t>Define the electrification system boundary for the project:</a:t>
          </a:r>
        </a:p>
        <a:p>
          <a:pPr marL="685800" lvl="1" indent="-228600">
            <a:buFont typeface="+mj-lt"/>
            <a:buAutoNum type="arabicPeriod"/>
          </a:pPr>
          <a:r>
            <a:rPr lang="en-CA" sz="1100" baseline="0">
              <a:latin typeface="Arial" panose="020B0604020202020204" pitchFamily="34" charset="0"/>
              <a:cs typeface="Arial" panose="020B0604020202020204" pitchFamily="34" charset="0"/>
            </a:rPr>
            <a:t>Enter the equipment type, size, hours of operation, and other pertinent information.</a:t>
          </a:r>
        </a:p>
        <a:p>
          <a:pPr marL="685800" lvl="1" indent="-228600">
            <a:buFont typeface="+mj-lt"/>
            <a:buAutoNum type="arabicPeriod"/>
          </a:pPr>
          <a:r>
            <a:rPr lang="en-CA" sz="1100" baseline="0">
              <a:latin typeface="Arial" panose="020B0604020202020204" pitchFamily="34" charset="0"/>
              <a:cs typeface="Arial" panose="020B0604020202020204" pitchFamily="34" charset="0"/>
            </a:rPr>
            <a:t>Enter electrical system's age.</a:t>
          </a:r>
        </a:p>
        <a:p>
          <a:pPr marL="228600" lvl="0" indent="-228600">
            <a:buFont typeface="+mj-lt"/>
            <a:buAutoNum type="arabicPeriod"/>
          </a:pPr>
          <a:r>
            <a:rPr lang="en-CA" sz="1100" b="1" baseline="0">
              <a:latin typeface="Arial" panose="020B0604020202020204" pitchFamily="34" charset="0"/>
              <a:cs typeface="Arial" panose="020B0604020202020204" pitchFamily="34" charset="0"/>
            </a:rPr>
            <a:t>Identify the LCE opportunities under consideration:</a:t>
          </a:r>
        </a:p>
        <a:p>
          <a:pPr marL="685800" lvl="1" indent="-228600">
            <a:buFont typeface="+mj-lt"/>
            <a:buAutoNum type="arabicPeriod"/>
          </a:pPr>
          <a:r>
            <a:rPr lang="en-CA" sz="1100" baseline="0">
              <a:latin typeface="Arial" panose="020B0604020202020204" pitchFamily="34" charset="0"/>
              <a:cs typeface="Arial" panose="020B0604020202020204" pitchFamily="34" charset="0"/>
            </a:rPr>
            <a:t>Enter the corresponding end uses, existing system type, fuel type and proposed LCE measure.</a:t>
          </a:r>
        </a:p>
        <a:p>
          <a:pPr marL="685800" lvl="1" indent="-228600">
            <a:buFont typeface="+mj-lt"/>
            <a:buAutoNum type="arabicPeriod"/>
          </a:pPr>
          <a:r>
            <a:rPr lang="en-CA" sz="1100" baseline="0">
              <a:latin typeface="Arial" panose="020B0604020202020204" pitchFamily="34" charset="0"/>
              <a:cs typeface="Arial" panose="020B0604020202020204" pitchFamily="34" charset="0"/>
            </a:rPr>
            <a:t>Enter any known potential added demand (outside LCE upgrade).</a:t>
          </a:r>
        </a:p>
        <a:p>
          <a:pPr marL="685800" lvl="1" indent="-228600">
            <a:buFont typeface="+mj-lt"/>
            <a:buAutoNum type="arabicPeriod"/>
          </a:pPr>
          <a:r>
            <a:rPr lang="en-CA" sz="1100" baseline="0">
              <a:latin typeface="Arial" panose="020B0604020202020204" pitchFamily="34" charset="0"/>
              <a:cs typeface="Arial" panose="020B0604020202020204" pitchFamily="34" charset="0"/>
            </a:rPr>
            <a:t>Enter the electrical connection for the LCE equipment (single or 3-phase).</a:t>
          </a:r>
        </a:p>
        <a:p>
          <a:pPr marL="228600" lvl="0" indent="-228600">
            <a:buFont typeface="+mj-lt"/>
            <a:buAutoNum type="arabicPeriod"/>
          </a:pPr>
          <a:r>
            <a:rPr lang="en-CA" sz="1100" b="1" baseline="0">
              <a:latin typeface="Arial" panose="020B0604020202020204" pitchFamily="34" charset="0"/>
              <a:cs typeface="Arial" panose="020B0604020202020204" pitchFamily="34" charset="0"/>
            </a:rPr>
            <a:t>Describe the proposed project schedule, risk and accuracy.</a:t>
          </a:r>
        </a:p>
      </xdr:txBody>
    </xdr:sp>
    <xdr:clientData/>
  </xdr:twoCellAnchor>
  <xdr:twoCellAnchor editAs="oneCell">
    <xdr:from>
      <xdr:col>2</xdr:col>
      <xdr:colOff>257175</xdr:colOff>
      <xdr:row>0</xdr:row>
      <xdr:rowOff>114300</xdr:rowOff>
    </xdr:from>
    <xdr:to>
      <xdr:col>10</xdr:col>
      <xdr:colOff>323850</xdr:colOff>
      <xdr:row>6</xdr:row>
      <xdr:rowOff>73989</xdr:rowOff>
    </xdr:to>
    <xdr:pic>
      <xdr:nvPicPr>
        <xdr:cNvPr id="4" name="Picture 3">
          <a:extLst>
            <a:ext uri="{FF2B5EF4-FFF2-40B4-BE49-F238E27FC236}">
              <a16:creationId xmlns:a16="http://schemas.microsoft.com/office/drawing/2014/main" id="{12D9C432-E35F-48C7-85E1-25A8F7048133}"/>
            </a:ext>
          </a:extLst>
        </xdr:cNvPr>
        <xdr:cNvPicPr>
          <a:picLocks noChangeAspect="1"/>
        </xdr:cNvPicPr>
      </xdr:nvPicPr>
      <xdr:blipFill>
        <a:blip xmlns:r="http://schemas.openxmlformats.org/officeDocument/2006/relationships" r:embed="rId1"/>
        <a:stretch>
          <a:fillRect/>
        </a:stretch>
      </xdr:blipFill>
      <xdr:spPr>
        <a:xfrm>
          <a:off x="1533525" y="114300"/>
          <a:ext cx="5172075" cy="9312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171780</xdr:colOff>
      <xdr:row>4</xdr:row>
      <xdr:rowOff>267029</xdr:rowOff>
    </xdr:from>
    <xdr:to>
      <xdr:col>31</xdr:col>
      <xdr:colOff>997393</xdr:colOff>
      <xdr:row>10</xdr:row>
      <xdr:rowOff>103908</xdr:rowOff>
    </xdr:to>
    <xdr:pic>
      <xdr:nvPicPr>
        <xdr:cNvPr id="3" name="Picture 2">
          <a:extLst>
            <a:ext uri="{FF2B5EF4-FFF2-40B4-BE49-F238E27FC236}">
              <a16:creationId xmlns:a16="http://schemas.microsoft.com/office/drawing/2014/main" id="{19879046-74AB-41A1-A028-AA7AAD6B92BD}"/>
            </a:ext>
          </a:extLst>
        </xdr:cNvPr>
        <xdr:cNvPicPr>
          <a:picLocks noChangeAspect="1"/>
        </xdr:cNvPicPr>
      </xdr:nvPicPr>
      <xdr:blipFill>
        <a:blip xmlns:r="http://schemas.openxmlformats.org/officeDocument/2006/relationships" r:embed="rId1"/>
        <a:stretch>
          <a:fillRect/>
        </a:stretch>
      </xdr:blipFill>
      <xdr:spPr>
        <a:xfrm>
          <a:off x="17524598" y="1427347"/>
          <a:ext cx="8656606" cy="16065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mahdi/Downloads/Integrated%20Energy%20Audit%20Opportunity%20Register-17Jan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salah_mahdi_bchydro_com/Documents/PROJECTS/2%20LCE/2%20CleanBC%20Custom/___Guidelines___/2023/New%20folder/CleanBC-Custom-Workbook-v3.5-Dec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mahdi/AppData/Local/Microsoft/Windows/INetCache/Content.Outlook/KSMRUJ0C/Lighting%20Calculator%2011.0%20June%2029%202022%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salah_mahdi_bchydro_com/Documents/PROJECTS/2%20LCE/1%20CleanBC%20CNC/___Guidelines___/2023/New%20folder/CleanBC-New-Construction-Workbook-v2.3-July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asic Info"/>
      <sheetName val="Opportunity Register"/>
      <sheetName val="SUMMARY IMPORT"/>
      <sheetName val="End Uses XRM"/>
      <sheetName val="Sheet2"/>
      <sheetName val="Sheet1"/>
      <sheetName val="Dashboard"/>
      <sheetName val="Summary"/>
      <sheetName val="PivotTables"/>
      <sheetName val="Variables"/>
      <sheetName val="General Service Rates"/>
      <sheetName val="Integrated Energy Audit Opportu"/>
    </sheetNames>
    <sheetDataSet>
      <sheetData sheetId="0" refreshError="1"/>
      <sheetData sheetId="1">
        <row r="5">
          <cell r="D5" t="str">
            <v>Commercial</v>
          </cell>
        </row>
      </sheetData>
      <sheetData sheetId="2"/>
      <sheetData sheetId="3" refreshError="1"/>
      <sheetData sheetId="4">
        <row r="4">
          <cell r="M4" t="str">
            <v>Building Envelope</v>
          </cell>
          <cell r="N4" t="str">
            <v>LCE - Domestic Hot Water</v>
          </cell>
          <cell r="O4" t="str">
            <v>Load Displacement - Bio-Gas</v>
          </cell>
        </row>
        <row r="5">
          <cell r="M5" t="str">
            <v>Compressed Air</v>
          </cell>
          <cell r="N5" t="str">
            <v>LCE - Electric Supply</v>
          </cell>
          <cell r="O5" t="str">
            <v>Load Displacement - Biomass</v>
          </cell>
        </row>
        <row r="6">
          <cell r="M6" t="str">
            <v>Domestic Hot Water</v>
          </cell>
          <cell r="N6" t="str">
            <v>LCE - HVAC</v>
          </cell>
          <cell r="O6" t="str">
            <v>Load Displacement - Geothermal</v>
          </cell>
        </row>
        <row r="7">
          <cell r="M7" t="str">
            <v>Fans and Blowers</v>
          </cell>
          <cell r="N7" t="str">
            <v>LCE - Process</v>
          </cell>
          <cell r="O7" t="str">
            <v>Load Displacement - Hydro</v>
          </cell>
        </row>
        <row r="8">
          <cell r="M8" t="str">
            <v>Food Preparation Retrofit</v>
          </cell>
          <cell r="N8" t="str">
            <v>LCE - Transportation</v>
          </cell>
          <cell r="O8" t="str">
            <v>Load Displacement - Natural Gas</v>
          </cell>
        </row>
        <row r="9">
          <cell r="M9" t="str">
            <v>HVAC</v>
          </cell>
          <cell r="N9" t="str">
            <v>Food Preparation Retrofit - LCE</v>
          </cell>
          <cell r="O9" t="str">
            <v>Load Displacement - Process Heat (no incremental fuel)</v>
          </cell>
        </row>
        <row r="10">
          <cell r="M10" t="str">
            <v>HVAC Operations and Maintenance</v>
          </cell>
          <cell r="N10" t="str">
            <v>Swimming Pool Water Heating - LCE</v>
          </cell>
          <cell r="O10" t="str">
            <v>Load Displacement - Renewable Natural Gas</v>
          </cell>
        </row>
        <row r="11">
          <cell r="M11" t="str">
            <v>Green IT</v>
          </cell>
          <cell r="O11" t="str">
            <v>Load Displacement - Solar</v>
          </cell>
        </row>
        <row r="12">
          <cell r="M12" t="str">
            <v>Green Motors Initiatives</v>
          </cell>
          <cell r="O12" t="str">
            <v>Load Displacement - Waste Hydrogen Gas</v>
          </cell>
        </row>
        <row r="13">
          <cell r="M13" t="str">
            <v>Lighting</v>
          </cell>
          <cell r="O13" t="str">
            <v>Load Displacement - Wind</v>
          </cell>
        </row>
        <row r="14">
          <cell r="M14" t="str">
            <v>Lighting - Horticulture</v>
          </cell>
        </row>
        <row r="15">
          <cell r="M15" t="str">
            <v>Process</v>
          </cell>
        </row>
        <row r="16">
          <cell r="M16" t="str">
            <v>Pumps</v>
          </cell>
        </row>
        <row r="17">
          <cell r="M17" t="str">
            <v>Retrocommissioning</v>
          </cell>
        </row>
      </sheetData>
      <sheetData sheetId="5" refreshError="1"/>
      <sheetData sheetId="6" refreshError="1"/>
      <sheetData sheetId="7" refreshError="1"/>
      <sheetData sheetId="8" refreshError="1"/>
      <sheetData sheetId="9" refreshError="1"/>
      <sheetData sheetId="10">
        <row r="2">
          <cell r="V2" t="str">
            <v>Industrial</v>
          </cell>
        </row>
        <row r="3">
          <cell r="V3" t="str">
            <v>Commercial</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Log"/>
      <sheetName val="SUMMARY IMPORT"/>
      <sheetName val="Variables"/>
      <sheetName val="Instructions"/>
      <sheetName val="1- Project Info"/>
      <sheetName val="2- Proposal"/>
      <sheetName val="3- Study Results"/>
      <sheetName val="Summary"/>
      <sheetName val="Inputs to Report Summary"/>
      <sheetName val="Prescreening &amp; Proposal Review"/>
      <sheetName val="Capacity Review"/>
      <sheetName val="Study Review"/>
      <sheetName val="Supporting Information"/>
      <sheetName val="CleanBC-Custom-Workbook-v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guide"/>
      <sheetName val="SUMMARY IMPORT"/>
      <sheetName val="ES Report"/>
      <sheetName val="Existing Luminaires"/>
      <sheetName val="New Luminaires"/>
      <sheetName val="ES Calculator"/>
      <sheetName val="NLC Calculator"/>
      <sheetName val="Commissioning"/>
      <sheetName val="T12-T8 IW"/>
      <sheetName val="Input data"/>
      <sheetName val="ASHRAE"/>
      <sheetName val="Temp Comparison"/>
      <sheetName val="Coefficients"/>
      <sheetName val="Accepted ECMs"/>
      <sheetName val="Input W-Linear Fl "/>
      <sheetName val="Input W-HID "/>
      <sheetName val="Input W-CFL "/>
    </sheetNames>
    <sheetDataSet>
      <sheetData sheetId="0"/>
      <sheetData sheetId="1"/>
      <sheetData sheetId="2"/>
      <sheetData sheetId="3">
        <row r="6">
          <cell r="M6">
            <v>0</v>
          </cell>
        </row>
      </sheetData>
      <sheetData sheetId="4">
        <row r="6">
          <cell r="L6">
            <v>0</v>
          </cell>
        </row>
      </sheetData>
      <sheetData sheetId="5"/>
      <sheetData sheetId="6"/>
      <sheetData sheetId="7"/>
      <sheetData sheetId="8">
        <row r="5">
          <cell r="D5" t="str">
            <v>T5HO41</v>
          </cell>
        </row>
      </sheetData>
      <sheetData sheetId="9">
        <row r="6">
          <cell r="A6" t="str">
            <v xml:space="preserve">CFL </v>
          </cell>
          <cell r="P6" t="str">
            <v>Bi-level stand-alone luminaire</v>
          </cell>
        </row>
        <row r="7">
          <cell r="P7" t="str">
            <v>HID lamps only</v>
          </cell>
        </row>
        <row r="8">
          <cell r="P8" t="str">
            <v>LED directional screw-in/snap-in replacement to reflector lamps</v>
          </cell>
        </row>
        <row r="9">
          <cell r="P9" t="str">
            <v>LED exterior signage</v>
          </cell>
        </row>
        <row r="10">
          <cell r="P10" t="str">
            <v>LED lamp replacement for HID lamp</v>
          </cell>
        </row>
        <row r="11">
          <cell r="P11" t="str">
            <v>LED luminaire and retrofit kit</v>
          </cell>
        </row>
        <row r="12">
          <cell r="P12" t="str">
            <v>LED refrigerated lighting system per door</v>
          </cell>
        </row>
        <row r="13">
          <cell r="P13" t="str">
            <v>LED tubular lamp (T-LED)</v>
          </cell>
        </row>
        <row r="14">
          <cell r="P14" t="str">
            <v>Luminaire removal</v>
          </cell>
        </row>
        <row r="15">
          <cell r="P15" t="str">
            <v>Non-LED luminaire</v>
          </cell>
        </row>
        <row r="16">
          <cell r="P16" t="str">
            <v>No luminaire change</v>
          </cell>
        </row>
        <row r="17">
          <cell r="P17" t="str">
            <v>No incentives (MR16, Fluor, LED exit, A-type LED screw-in)</v>
          </cell>
        </row>
      </sheetData>
      <sheetData sheetId="10">
        <row r="6">
          <cell r="A6" t="str">
            <v>Airport - Concourse</v>
          </cell>
        </row>
      </sheetData>
      <sheetData sheetId="11"/>
      <sheetData sheetId="12">
        <row r="3">
          <cell r="W3" t="str">
            <v>Y</v>
          </cell>
        </row>
      </sheetData>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Log"/>
      <sheetName val="Instructions"/>
      <sheetName val="BaselineParameters"/>
      <sheetName val="1- pre screen"/>
      <sheetName val="2- Proposal"/>
      <sheetName val="REFERENCE"/>
      <sheetName val="3- Study Inputs"/>
      <sheetName val="4- Study Results"/>
      <sheetName val="EndUseBreakdown"/>
      <sheetName val="SUMMARY IMPORT"/>
      <sheetName val="5- Incremental Costs"/>
      <sheetName val="Summary"/>
      <sheetName val="6- Baseline Hourly Results"/>
      <sheetName val="7- Proposed Hourly Results"/>
      <sheetName val="Prescreening Review"/>
      <sheetName val="Proposal Review"/>
      <sheetName val="Study Review"/>
    </sheetNames>
    <sheetDataSet>
      <sheetData sheetId="0" refreshError="1"/>
      <sheetData sheetId="1" refreshError="1"/>
      <sheetData sheetId="2" refreshError="1"/>
      <sheetData sheetId="3" refreshError="1"/>
      <sheetData sheetId="4" refreshError="1"/>
      <sheetData sheetId="5">
        <row r="3">
          <cell r="H3" t="str">
            <v>Step Code 2</v>
          </cell>
        </row>
        <row r="4">
          <cell r="H4" t="str">
            <v>Step Code 3</v>
          </cell>
        </row>
        <row r="5">
          <cell r="H5" t="str">
            <v>Step Code 4</v>
          </cell>
        </row>
        <row r="6">
          <cell r="H6" t="str">
            <v>ASHRAE 90.1 2019</v>
          </cell>
        </row>
        <row r="7">
          <cell r="H7" t="str">
            <v>NECB 2020</v>
          </cell>
        </row>
        <row r="58">
          <cell r="D58" t="str">
            <v>Yes</v>
          </cell>
        </row>
        <row r="59">
          <cell r="D59" t="str">
            <v>No</v>
          </cell>
        </row>
      </sheetData>
      <sheetData sheetId="6" refreshError="1"/>
      <sheetData sheetId="7">
        <row r="56">
          <cell r="D56" t="str">
            <v>EM-1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0D26F1-30FA-4B94-B92A-3AA7979C0A9C}" name="Table2" displayName="Table2" ref="A1:D10" totalsRowShown="0" headerRowDxfId="25">
  <autoFilter ref="A1:D10" xr:uid="{4CFF3B45-9466-4522-8656-90DA6946F835}"/>
  <tableColumns count="4">
    <tableColumn id="1" xr3:uid="{D1097B61-B4E6-46AC-81C2-2B8B23931199}" name="Revision Number" dataDxfId="24"/>
    <tableColumn id="2" xr3:uid="{FAC17220-6DE8-481E-BE14-975A1202C46F}" name="Date" dataDxfId="23"/>
    <tableColumn id="3" xr3:uid="{DFCE9614-92C8-49AF-8D66-4836F98CBFD1}" name="Revision Type" dataDxfId="22"/>
    <tableColumn id="4" xr3:uid="{74DC44DB-EC8C-4BC8-9A7A-4997688ECC0C}" name="Items Changed"/>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58DC16-7865-4CC8-ACD6-2A1C636A8FE0}" name="NLIndex" displayName="NLIndex" ref="A1:K70" totalsRowShown="0" headerRowDxfId="11" dataDxfId="10" dataCellStyle="Normal 3">
  <autoFilter ref="A1:K70" xr:uid="{3558DC16-7865-4CC8-ACD6-2A1C636A8FE0}"/>
  <tableColumns count="11">
    <tableColumn id="1" xr3:uid="{29C50D33-4561-4D09-9CB9-88544A57ED39}" name="End-use" dataDxfId="9"/>
    <tableColumn id="2" xr3:uid="{F809871C-4087-4391-BCFD-BFE51936E9E9}" name="Initiative Type"/>
    <tableColumn id="3" xr3:uid="{FCB22CD4-0D8F-4FE7-9AC3-01AB7E8D34D6}" name="Equipment Type" dataDxfId="8"/>
    <tableColumn id="4" xr3:uid="{932C039D-C107-4213-98F1-ACA1CA547310}" name="End-use2" dataDxfId="7" dataCellStyle="Normal 2"/>
    <tableColumn id="5" xr3:uid="{DD114B23-4C9D-4C97-9BD8-896F00E36C6B}" name="EMS Name" dataDxfId="6" dataCellStyle="Normal 2"/>
    <tableColumn id="6" xr3:uid="{C3097896-5892-410A-BCB1-8EC0F54DD646}" name="Persistence Period" dataDxfId="5"/>
    <tableColumn id="7" xr3:uid="{216D299B-EBE1-4F39-9D52-9242EE93867F}" name="BCH Rebate" dataDxfId="4" dataCellStyle="Normal 3"/>
    <tableColumn id="8" xr3:uid="{BCB949E3-3703-4BEF-8686-5F18CB6C29D3}" name="BCH PU" dataDxfId="3" dataCellStyle="Normal 3"/>
    <tableColumn id="9" xr3:uid="{B20F3CB4-5B22-4FC7-AD11-D878AFE390CC}" name="Metric" dataDxfId="2" dataCellStyle="Normal 3"/>
    <tableColumn id="10" xr3:uid="{9360AA31-0254-4423-BC73-E0388D285050}" name="Column3" dataDxfId="1"/>
    <tableColumn id="11" xr3:uid="{8636E0C6-1398-43B5-82CB-03DDD73B53C1}" name="Unique Name" dataDxfId="0">
      <calculatedColumnFormula>D2&amp;"_"&amp;C2</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6" dT="2024-04-26T15:41:10.37" personId="{00000000-0000-0000-0000-000000000000}" id="{A98ED370-C455-4B90-9296-D75E97DD75E2}">
    <text xml:space="preserve">This is reference for Dynamic list used in dropdown list in Tab "1-Proposed Measures" Tab Column e17-e37
</text>
  </threadedComment>
  <threadedComment ref="V6" dT="2024-04-26T15:39:54.18" personId="{00000000-0000-0000-0000-000000000000}" id="{FB2C46EC-419A-41A9-A821-03829F7970FB}">
    <text>This is reference for Dynamic list used in dropdown list in Tab "1-Proposed Measures" Column F17-F37</text>
  </threadedComment>
  <threadedComment ref="AH6" dT="2024-04-26T15:39:54.18" personId="{00000000-0000-0000-0000-000000000000}" id="{4FB13A6A-A8AD-42F3-BEE7-ABA59335AD4C}">
    <text>This is reference for Dynamic list used in dropdown list in Tab "1-Proposed Measures" Column F17-F37</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B69C7-E05B-4755-A0BF-BE5573E3750C}">
  <dimension ref="A1:D10"/>
  <sheetViews>
    <sheetView showGridLines="0" workbookViewId="0">
      <selection activeCell="C3" sqref="C3"/>
    </sheetView>
  </sheetViews>
  <sheetFormatPr defaultColWidth="0" defaultRowHeight="12.5" x14ac:dyDescent="0.25"/>
  <cols>
    <col min="1" max="1" width="22" customWidth="1"/>
    <col min="2" max="2" width="9.81640625" bestFit="1" customWidth="1"/>
    <col min="3" max="3" width="18.81640625" style="1" customWidth="1"/>
    <col min="4" max="4" width="102.81640625" customWidth="1"/>
    <col min="5" max="16384" width="9.1796875" hidden="1"/>
  </cols>
  <sheetData>
    <row r="1" spans="1:4" ht="15.5" x14ac:dyDescent="0.35">
      <c r="A1" s="17" t="s">
        <v>0</v>
      </c>
      <c r="B1" s="17" t="s">
        <v>1</v>
      </c>
      <c r="C1" s="18" t="s">
        <v>2</v>
      </c>
      <c r="D1" s="17" t="s">
        <v>3</v>
      </c>
    </row>
    <row r="2" spans="1:4" x14ac:dyDescent="0.25">
      <c r="A2" s="2" t="s">
        <v>4</v>
      </c>
      <c r="B2" s="16">
        <v>45442</v>
      </c>
      <c r="C2" s="19" t="s">
        <v>5</v>
      </c>
    </row>
    <row r="3" spans="1:4" x14ac:dyDescent="0.25">
      <c r="A3" s="2"/>
      <c r="B3" s="16"/>
      <c r="C3" s="19"/>
    </row>
    <row r="4" spans="1:4" x14ac:dyDescent="0.25">
      <c r="A4" s="2"/>
      <c r="B4" s="16"/>
      <c r="C4" s="19"/>
      <c r="D4" s="14"/>
    </row>
    <row r="5" spans="1:4" x14ac:dyDescent="0.25">
      <c r="A5" s="2"/>
      <c r="B5" s="16"/>
      <c r="C5" s="19"/>
    </row>
    <row r="6" spans="1:4" x14ac:dyDescent="0.25">
      <c r="A6" s="2"/>
      <c r="B6" s="16"/>
      <c r="C6" s="19"/>
      <c r="D6" s="14"/>
    </row>
    <row r="7" spans="1:4" x14ac:dyDescent="0.25">
      <c r="A7" s="2"/>
      <c r="B7" s="16"/>
      <c r="C7" s="19"/>
      <c r="D7" s="14"/>
    </row>
    <row r="8" spans="1:4" x14ac:dyDescent="0.25">
      <c r="A8" s="2"/>
      <c r="B8" s="16"/>
      <c r="C8" s="19"/>
      <c r="D8" s="14"/>
    </row>
    <row r="9" spans="1:4" x14ac:dyDescent="0.25">
      <c r="A9" s="2"/>
      <c r="B9" s="16"/>
      <c r="C9" s="19"/>
      <c r="D9" s="14"/>
    </row>
    <row r="10" spans="1:4" x14ac:dyDescent="0.25">
      <c r="A10" s="2"/>
      <c r="B10" s="16"/>
      <c r="C10" s="19"/>
      <c r="D10" s="14"/>
    </row>
  </sheetData>
  <phoneticPr fontId="51"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87DE8-9A87-43E9-891B-A027D48BBBE7}">
  <sheetPr>
    <tabColor theme="0"/>
  </sheetPr>
  <dimension ref="A1:N118"/>
  <sheetViews>
    <sheetView showGridLines="0" tabSelected="1" zoomScaleNormal="100" workbookViewId="0">
      <selection activeCell="F109" sqref="F109"/>
    </sheetView>
  </sheetViews>
  <sheetFormatPr defaultColWidth="0" defaultRowHeight="18" customHeight="1" zeroHeight="1" x14ac:dyDescent="0.25"/>
  <cols>
    <col min="1" max="11" width="9.1796875" customWidth="1"/>
    <col min="12" max="12" width="20" customWidth="1"/>
    <col min="13" max="13" width="9.453125" hidden="1" customWidth="1"/>
    <col min="14" max="16384" width="9.1796875" hidden="1"/>
  </cols>
  <sheetData>
    <row r="1" spans="1:14" ht="12.5" x14ac:dyDescent="0.25"/>
    <row r="2" spans="1:14" ht="12.5" x14ac:dyDescent="0.25"/>
    <row r="3" spans="1:14" ht="12.5" x14ac:dyDescent="0.25"/>
    <row r="4" spans="1:14" ht="12.5" x14ac:dyDescent="0.25"/>
    <row r="5" spans="1:14" ht="12.5" x14ac:dyDescent="0.25"/>
    <row r="6" spans="1:14" ht="12.5" x14ac:dyDescent="0.25"/>
    <row r="7" spans="1:14" ht="12.5" x14ac:dyDescent="0.25"/>
    <row r="8" spans="1:14" s="270" customFormat="1" ht="41" customHeight="1" x14ac:dyDescent="0.25">
      <c r="A8" s="269" t="s">
        <v>449</v>
      </c>
    </row>
    <row r="9" spans="1:14" ht="18.5" x14ac:dyDescent="0.45">
      <c r="A9" s="268" t="s">
        <v>454</v>
      </c>
      <c r="B9" s="268"/>
      <c r="C9" s="268"/>
      <c r="D9" s="268"/>
      <c r="E9" s="268"/>
      <c r="F9" s="268"/>
      <c r="G9" s="268"/>
      <c r="H9" s="268"/>
      <c r="I9" s="268"/>
      <c r="J9" s="268"/>
      <c r="K9" s="268"/>
      <c r="L9" s="268"/>
      <c r="M9" s="268"/>
      <c r="N9" s="268"/>
    </row>
    <row r="10" spans="1:14" ht="15.5" x14ac:dyDescent="0.25">
      <c r="A10" s="29"/>
      <c r="B10" s="23"/>
      <c r="C10" s="23"/>
    </row>
    <row r="11" spans="1:14" ht="12.5" x14ac:dyDescent="0.25">
      <c r="A11" s="23"/>
      <c r="B11" s="23"/>
      <c r="C11" s="23"/>
    </row>
    <row r="12" spans="1:14" s="267" customFormat="1" ht="12.5" x14ac:dyDescent="0.25"/>
    <row r="13" spans="1:14" s="267" customFormat="1" ht="12.5" x14ac:dyDescent="0.25"/>
    <row r="14" spans="1:14" ht="17.149999999999999" customHeight="1" x14ac:dyDescent="0.25">
      <c r="A14" s="141"/>
      <c r="B14" s="141"/>
      <c r="C14" s="141"/>
      <c r="D14" s="141"/>
      <c r="E14" s="141"/>
      <c r="F14" s="141"/>
      <c r="G14" s="141"/>
      <c r="H14" s="141"/>
      <c r="I14" s="141"/>
      <c r="J14" s="141"/>
      <c r="K14" s="141"/>
      <c r="L14" s="140"/>
    </row>
    <row r="15" spans="1:14" ht="17.149999999999999" customHeight="1" x14ac:dyDescent="0.25">
      <c r="A15" s="141"/>
      <c r="B15" s="141"/>
      <c r="C15" s="141"/>
      <c r="D15" s="141"/>
      <c r="E15" s="141"/>
      <c r="F15" s="141"/>
      <c r="G15" s="141"/>
      <c r="H15" s="141"/>
      <c r="I15" s="141"/>
      <c r="J15" s="141"/>
      <c r="K15" s="141"/>
      <c r="L15" s="140"/>
    </row>
    <row r="16" spans="1:14" ht="17.149999999999999" customHeight="1" x14ac:dyDescent="0.25">
      <c r="A16" s="141"/>
      <c r="B16" s="141"/>
      <c r="C16" s="141"/>
      <c r="D16" s="141"/>
      <c r="E16" s="141"/>
      <c r="F16" s="141"/>
      <c r="G16" s="141"/>
      <c r="H16" s="141"/>
      <c r="I16" s="141"/>
      <c r="J16" s="141"/>
      <c r="K16" s="141"/>
      <c r="L16" s="140"/>
    </row>
    <row r="17" spans="1:12" ht="17.149999999999999" customHeight="1" x14ac:dyDescent="0.25">
      <c r="A17" s="141"/>
      <c r="B17" s="141"/>
      <c r="C17" s="141"/>
      <c r="D17" s="141"/>
      <c r="E17" s="141"/>
      <c r="F17" s="141"/>
      <c r="G17" s="141"/>
      <c r="H17" s="141"/>
      <c r="I17" s="141"/>
      <c r="J17" s="141"/>
      <c r="K17" s="141"/>
      <c r="L17" s="140"/>
    </row>
    <row r="18" spans="1:12" ht="17.149999999999999" customHeight="1" x14ac:dyDescent="0.25">
      <c r="A18" s="141"/>
      <c r="B18" s="141"/>
      <c r="C18" s="141"/>
      <c r="D18" s="141"/>
      <c r="E18" s="141"/>
      <c r="F18" s="141"/>
      <c r="G18" s="141"/>
      <c r="H18" s="141"/>
      <c r="I18" s="141"/>
      <c r="J18" s="141"/>
      <c r="K18" s="141"/>
      <c r="L18" s="140"/>
    </row>
    <row r="19" spans="1:12" ht="14.5" x14ac:dyDescent="0.25">
      <c r="A19" s="27"/>
    </row>
    <row r="20" spans="1:12" ht="14.5" x14ac:dyDescent="0.25">
      <c r="A20" s="27"/>
    </row>
    <row r="21" spans="1:12" ht="14.5" x14ac:dyDescent="0.25">
      <c r="A21" s="27"/>
    </row>
    <row r="22" spans="1:12" ht="14.5" x14ac:dyDescent="0.25">
      <c r="A22" s="27"/>
    </row>
    <row r="23" spans="1:12" ht="14.5" x14ac:dyDescent="0.25">
      <c r="A23" s="27"/>
    </row>
    <row r="24" spans="1:12" ht="14.5" x14ac:dyDescent="0.25">
      <c r="A24" s="28"/>
    </row>
    <row r="25" spans="1:12" ht="14.5" x14ac:dyDescent="0.25">
      <c r="A25" s="28"/>
    </row>
    <row r="26" spans="1:12" ht="14.5" x14ac:dyDescent="0.25">
      <c r="A26" s="28"/>
    </row>
    <row r="27" spans="1:12" ht="14.5" x14ac:dyDescent="0.25">
      <c r="A27" s="27"/>
    </row>
    <row r="28" spans="1:12" ht="14.5" x14ac:dyDescent="0.25">
      <c r="A28" s="28"/>
    </row>
    <row r="29" spans="1:12" ht="14.5" x14ac:dyDescent="0.25">
      <c r="A29" s="27"/>
    </row>
    <row r="30" spans="1:12" ht="14.5" x14ac:dyDescent="0.25">
      <c r="A30" s="27"/>
    </row>
    <row r="31" spans="1:12" ht="14.5" x14ac:dyDescent="0.25">
      <c r="A31" s="27"/>
    </row>
    <row r="32" spans="1:12" ht="14.5" x14ac:dyDescent="0.25">
      <c r="A32" s="27"/>
    </row>
    <row r="33" spans="1:1" ht="14.5" x14ac:dyDescent="0.25">
      <c r="A33" s="27"/>
    </row>
    <row r="34" spans="1:1" ht="14.5" x14ac:dyDescent="0.25">
      <c r="A34" s="28"/>
    </row>
    <row r="35" spans="1:1" ht="14.5" x14ac:dyDescent="0.25">
      <c r="A35" s="28"/>
    </row>
    <row r="36" spans="1:1" ht="14.5" x14ac:dyDescent="0.25">
      <c r="A36" s="28"/>
    </row>
    <row r="37" spans="1:1" ht="14.5" x14ac:dyDescent="0.25">
      <c r="A37" s="28"/>
    </row>
    <row r="38" spans="1:1" ht="14.5" x14ac:dyDescent="0.25">
      <c r="A38" s="28"/>
    </row>
    <row r="39" spans="1:1" ht="14.5" x14ac:dyDescent="0.25">
      <c r="A39" s="28"/>
    </row>
    <row r="40" spans="1:1" ht="14.5" x14ac:dyDescent="0.25">
      <c r="A40" s="28"/>
    </row>
    <row r="41" spans="1:1" ht="14.5" x14ac:dyDescent="0.25">
      <c r="A41" s="27"/>
    </row>
    <row r="42" spans="1:1" ht="14.5" x14ac:dyDescent="0.25">
      <c r="A42" s="28"/>
    </row>
    <row r="43" spans="1:1" ht="14.5" x14ac:dyDescent="0.25">
      <c r="A43" s="28"/>
    </row>
    <row r="44" spans="1:1" ht="14.5" x14ac:dyDescent="0.25">
      <c r="A44" s="28"/>
    </row>
    <row r="45" spans="1:1" ht="14.5" x14ac:dyDescent="0.25">
      <c r="A45" s="28"/>
    </row>
    <row r="46" spans="1:1" ht="14.5" x14ac:dyDescent="0.25">
      <c r="A46" s="28"/>
    </row>
    <row r="47" spans="1:1" ht="14.5" x14ac:dyDescent="0.25">
      <c r="A47" s="28"/>
    </row>
    <row r="48" spans="1:1" ht="14.5" x14ac:dyDescent="0.25">
      <c r="A48" s="28"/>
    </row>
    <row r="49" spans="1:6" ht="14.5" x14ac:dyDescent="0.25">
      <c r="A49" s="28"/>
    </row>
    <row r="50" spans="1:6" ht="14.5" x14ac:dyDescent="0.25">
      <c r="A50" s="28"/>
    </row>
    <row r="51" spans="1:6" ht="14.5" x14ac:dyDescent="0.25">
      <c r="A51" s="27"/>
    </row>
    <row r="52" spans="1:6" ht="20.5" x14ac:dyDescent="0.25">
      <c r="A52" s="25"/>
    </row>
    <row r="53" spans="1:6" ht="14.5" x14ac:dyDescent="0.25">
      <c r="A53" s="27"/>
    </row>
    <row r="54" spans="1:6" ht="14.5" x14ac:dyDescent="0.25">
      <c r="A54" s="27"/>
    </row>
    <row r="55" spans="1:6" ht="14.5" x14ac:dyDescent="0.25">
      <c r="A55" s="28"/>
    </row>
    <row r="56" spans="1:6" ht="14.5" x14ac:dyDescent="0.25">
      <c r="A56" s="28"/>
    </row>
    <row r="57" spans="1:6" ht="14.5" x14ac:dyDescent="0.25">
      <c r="A57" s="28"/>
    </row>
    <row r="58" spans="1:6" ht="14.5" x14ac:dyDescent="0.25">
      <c r="A58" s="28"/>
    </row>
    <row r="59" spans="1:6" ht="14.5" x14ac:dyDescent="0.25">
      <c r="A59" s="28"/>
    </row>
    <row r="60" spans="1:6" ht="14.5" x14ac:dyDescent="0.25">
      <c r="A60" s="27"/>
    </row>
    <row r="61" spans="1:6" ht="14.5" x14ac:dyDescent="0.25">
      <c r="A61" s="28"/>
    </row>
    <row r="62" spans="1:6" ht="20.5" x14ac:dyDescent="0.25">
      <c r="A62" s="25"/>
    </row>
    <row r="63" spans="1:6" ht="14.5" x14ac:dyDescent="0.3">
      <c r="A63" s="26"/>
      <c r="F63" s="21"/>
    </row>
    <row r="64" spans="1:6" ht="14.5" x14ac:dyDescent="0.25">
      <c r="A64" s="27"/>
    </row>
    <row r="65" spans="1:1" ht="14.5" x14ac:dyDescent="0.25">
      <c r="A65" s="27"/>
    </row>
    <row r="66" spans="1:1" ht="18" customHeight="1" x14ac:dyDescent="0.25">
      <c r="A66" s="27"/>
    </row>
    <row r="67" spans="1:1" ht="18" customHeight="1" x14ac:dyDescent="0.25">
      <c r="A67" s="27"/>
    </row>
    <row r="68" spans="1:1" ht="18" customHeight="1" x14ac:dyDescent="0.25">
      <c r="A68" s="27"/>
    </row>
    <row r="69" spans="1:1" ht="18" customHeight="1" x14ac:dyDescent="0.25">
      <c r="A69" s="27"/>
    </row>
    <row r="70" spans="1:1" ht="18" customHeight="1" x14ac:dyDescent="0.25">
      <c r="A70" s="27"/>
    </row>
    <row r="71" spans="1:1" ht="18" customHeight="1" x14ac:dyDescent="0.25">
      <c r="A71" s="27"/>
    </row>
    <row r="72" spans="1:1" ht="18" customHeight="1" x14ac:dyDescent="0.25">
      <c r="A72" s="27"/>
    </row>
    <row r="73" spans="1:1" ht="18" customHeight="1" x14ac:dyDescent="0.25">
      <c r="A73" s="27"/>
    </row>
    <row r="74" spans="1:1" ht="18" customHeight="1" x14ac:dyDescent="0.25">
      <c r="A74" s="28"/>
    </row>
    <row r="75" spans="1:1" ht="18" customHeight="1" x14ac:dyDescent="0.25">
      <c r="A75" s="28"/>
    </row>
    <row r="76" spans="1:1" ht="18" customHeight="1" x14ac:dyDescent="0.25">
      <c r="A76" s="28"/>
    </row>
    <row r="77" spans="1:1" ht="18" customHeight="1" x14ac:dyDescent="0.25">
      <c r="A77" s="27"/>
    </row>
    <row r="78" spans="1:1" ht="18" customHeight="1" x14ac:dyDescent="0.25">
      <c r="A78" s="27"/>
    </row>
    <row r="79" spans="1:1" ht="18" customHeight="1" x14ac:dyDescent="0.25">
      <c r="A79" s="27"/>
    </row>
    <row r="80" spans="1:1" ht="18" customHeight="1" x14ac:dyDescent="0.25">
      <c r="A80" s="28"/>
    </row>
    <row r="81" spans="1:1" ht="18" customHeight="1" x14ac:dyDescent="0.25">
      <c r="A81" s="28"/>
    </row>
    <row r="82" spans="1:1" ht="18" customHeight="1" x14ac:dyDescent="0.25">
      <c r="A82" s="28"/>
    </row>
    <row r="83" spans="1:1" ht="18" customHeight="1" x14ac:dyDescent="0.25">
      <c r="A83" s="27"/>
    </row>
    <row r="84" spans="1:1" ht="18" customHeight="1" x14ac:dyDescent="0.25">
      <c r="A84" s="28"/>
    </row>
    <row r="85" spans="1:1" ht="18" customHeight="1" x14ac:dyDescent="0.25">
      <c r="A85" s="28"/>
    </row>
    <row r="86" spans="1:1" ht="18" customHeight="1" x14ac:dyDescent="0.25">
      <c r="A86" s="28"/>
    </row>
    <row r="87" spans="1:1" ht="18" customHeight="1" x14ac:dyDescent="0.25">
      <c r="A87" s="27"/>
    </row>
    <row r="88" spans="1:1" ht="18" customHeight="1" x14ac:dyDescent="0.25">
      <c r="A88" s="27"/>
    </row>
    <row r="89" spans="1:1" ht="18" customHeight="1" x14ac:dyDescent="0.25">
      <c r="A89" s="27"/>
    </row>
    <row r="90" spans="1:1" ht="18" customHeight="1" x14ac:dyDescent="0.25">
      <c r="A90" s="28"/>
    </row>
    <row r="91" spans="1:1" ht="18" customHeight="1" x14ac:dyDescent="0.25">
      <c r="A91" s="28"/>
    </row>
    <row r="92" spans="1:1" ht="18" customHeight="1" x14ac:dyDescent="0.25">
      <c r="A92" s="28"/>
    </row>
    <row r="93" spans="1:1" ht="18" customHeight="1" x14ac:dyDescent="0.25">
      <c r="A93" s="27"/>
    </row>
    <row r="94" spans="1:1" ht="18" customHeight="1" x14ac:dyDescent="0.25">
      <c r="A94" s="28"/>
    </row>
    <row r="95" spans="1:1" ht="18" customHeight="1" x14ac:dyDescent="0.25">
      <c r="A95" s="28"/>
    </row>
    <row r="96" spans="1:1" ht="18" customHeight="1" x14ac:dyDescent="0.25">
      <c r="A96" s="28"/>
    </row>
    <row r="97" spans="1:1" ht="18" customHeight="1" x14ac:dyDescent="0.25">
      <c r="A97" s="27"/>
    </row>
    <row r="98" spans="1:1" ht="18" customHeight="1" x14ac:dyDescent="0.25">
      <c r="A98" s="28"/>
    </row>
    <row r="99" spans="1:1" ht="18" customHeight="1" x14ac:dyDescent="0.25">
      <c r="A99" s="28"/>
    </row>
    <row r="100" spans="1:1" ht="18" customHeight="1" x14ac:dyDescent="0.25">
      <c r="A100" s="27"/>
    </row>
    <row r="101" spans="1:1" ht="18" customHeight="1" x14ac:dyDescent="0.25">
      <c r="A101" s="28"/>
    </row>
    <row r="102" spans="1:1" ht="18" customHeight="1" x14ac:dyDescent="0.25">
      <c r="A102" s="28"/>
    </row>
    <row r="103" spans="1:1" ht="18" customHeight="1" x14ac:dyDescent="0.25">
      <c r="A103" s="28"/>
    </row>
    <row r="104" spans="1:1" ht="18" customHeight="1" x14ac:dyDescent="0.25">
      <c r="A104" s="27"/>
    </row>
    <row r="105" spans="1:1" ht="18" customHeight="1" x14ac:dyDescent="0.25">
      <c r="A105" s="27"/>
    </row>
    <row r="106" spans="1:1" ht="18" customHeight="1" x14ac:dyDescent="0.25">
      <c r="A106" s="27"/>
    </row>
    <row r="107" spans="1:1" ht="18" customHeight="1" x14ac:dyDescent="0.25">
      <c r="A107" s="27"/>
    </row>
    <row r="108" spans="1:1" ht="18" customHeight="1" x14ac:dyDescent="0.25">
      <c r="A108" s="27"/>
    </row>
    <row r="109" spans="1:1" ht="18" customHeight="1" x14ac:dyDescent="0.25">
      <c r="A109" s="25"/>
    </row>
    <row r="110" spans="1:1" ht="18" hidden="1" customHeight="1" x14ac:dyDescent="0.25">
      <c r="A110" s="24"/>
    </row>
    <row r="111" spans="1:1" ht="18" hidden="1" customHeight="1" x14ac:dyDescent="0.25">
      <c r="A111" s="24"/>
    </row>
    <row r="112" spans="1:1" ht="18" hidden="1" customHeight="1" x14ac:dyDescent="0.25">
      <c r="A112" s="24"/>
    </row>
    <row r="113" spans="1:1" ht="18" hidden="1" customHeight="1" x14ac:dyDescent="0.25">
      <c r="A113" s="24"/>
    </row>
    <row r="114" spans="1:1" ht="18" hidden="1" customHeight="1" x14ac:dyDescent="0.25">
      <c r="A114" s="24"/>
    </row>
    <row r="115" spans="1:1" ht="18" hidden="1" customHeight="1" x14ac:dyDescent="0.25">
      <c r="A115" s="28"/>
    </row>
    <row r="116" spans="1:1" ht="18" hidden="1" customHeight="1" x14ac:dyDescent="0.25">
      <c r="A116" s="24"/>
    </row>
    <row r="117" spans="1:1" ht="18" hidden="1" customHeight="1" x14ac:dyDescent="0.25">
      <c r="A117" s="24"/>
    </row>
    <row r="118" spans="1:1" ht="18" hidden="1" customHeight="1" x14ac:dyDescent="0.25">
      <c r="A118" s="22"/>
    </row>
  </sheetData>
  <sheetProtection algorithmName="SHA-512" hashValue="wKeuFlhCY9M4ru96TuOdBErpXbzA98aCmM694BogT/DXs9GPfQVihUjL/K+SpEZbUt/Elf9C4DYNBXyOYrPf0w==" saltValue="R33OqdL64THl5kJf2O2xkA==" spinCount="100000" sheet="1" objects="1" scenarios="1"/>
  <mergeCells count="3">
    <mergeCell ref="A12:XFD13"/>
    <mergeCell ref="A9:N9"/>
    <mergeCell ref="A8:XFD8"/>
  </mergeCell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499984740745262"/>
    <pageSetUpPr fitToPage="1"/>
  </sheetPr>
  <dimension ref="A1:CB30"/>
  <sheetViews>
    <sheetView showGridLines="0" zoomScale="55" zoomScaleNormal="55" workbookViewId="0">
      <pane xSplit="7" ySplit="3" topLeftCell="H13" activePane="bottomRight" state="frozen"/>
      <selection pane="topRight" activeCell="G1" sqref="G1"/>
      <selection pane="bottomLeft" activeCell="A4" sqref="A4"/>
      <selection pane="bottomRight" activeCell="F5" sqref="F5"/>
    </sheetView>
  </sheetViews>
  <sheetFormatPr defaultColWidth="0" defaultRowHeight="16.5" zeroHeight="1" outlineLevelCol="1" x14ac:dyDescent="0.25"/>
  <cols>
    <col min="1" max="1" width="4.81640625" style="6" customWidth="1"/>
    <col min="2" max="2" width="2.81640625" style="12" customWidth="1"/>
    <col min="3" max="3" width="2" style="12" customWidth="1"/>
    <col min="4" max="4" width="15.453125" style="12" customWidth="1"/>
    <col min="5" max="5" width="29.453125" style="12" customWidth="1"/>
    <col min="6" max="6" width="23.1796875" style="6" customWidth="1"/>
    <col min="7" max="7" width="54.54296875" style="6" customWidth="1"/>
    <col min="8" max="8" width="25.1796875" style="6" customWidth="1"/>
    <col min="9" max="9" width="12.1796875" style="6" customWidth="1"/>
    <col min="10" max="10" width="15.453125" style="8" customWidth="1"/>
    <col min="11" max="11" width="17.1796875" style="32" customWidth="1"/>
    <col min="12" max="13" width="16.54296875" style="32" customWidth="1"/>
    <col min="14" max="14" width="13" style="32" customWidth="1"/>
    <col min="15" max="15" width="13.1796875" style="32" customWidth="1"/>
    <col min="16" max="16" width="12.453125" style="32" customWidth="1"/>
    <col min="17" max="19" width="14.81640625" style="32" customWidth="1"/>
    <col min="20" max="20" width="4.1796875" style="32" customWidth="1"/>
    <col min="21" max="21" width="4.1796875" style="32" hidden="1" customWidth="1"/>
    <col min="22" max="22" width="10.1796875" style="32" hidden="1" customWidth="1"/>
    <col min="23" max="24" width="9.81640625" style="32" hidden="1" customWidth="1"/>
    <col min="25" max="25" width="11" style="32" hidden="1" customWidth="1"/>
    <col min="26" max="26" width="13.453125" style="32" hidden="1" customWidth="1"/>
    <col min="27" max="27" width="21.54296875" style="32" hidden="1" customWidth="1"/>
    <col min="28" max="28" width="3" style="32" hidden="1" customWidth="1"/>
    <col min="29" max="29" width="10.81640625" style="32" customWidth="1"/>
    <col min="30" max="30" width="12.81640625" style="9" bestFit="1" customWidth="1"/>
    <col min="31" max="31" width="14.1796875" style="10" bestFit="1" customWidth="1"/>
    <col min="32" max="32" width="16.453125" style="30" customWidth="1"/>
    <col min="33" max="33" width="3.453125" style="11" customWidth="1"/>
    <col min="34" max="34" width="11.54296875" style="11" hidden="1" customWidth="1"/>
    <col min="35" max="35" width="17.453125" style="11" hidden="1" customWidth="1"/>
    <col min="36" max="36" width="20.81640625" style="11" hidden="1" customWidth="1"/>
    <col min="37" max="37" width="16.54296875" style="11" hidden="1" customWidth="1"/>
    <col min="38" max="38" width="14.1796875" style="7" hidden="1" customWidth="1"/>
    <col min="39" max="39" width="4" style="7" customWidth="1"/>
    <col min="40" max="40" width="15" style="6" hidden="1" customWidth="1" outlineLevel="1"/>
    <col min="41" max="41" width="24.81640625" style="6" hidden="1" customWidth="1" collapsed="1"/>
    <col min="42" max="42" width="22.54296875" style="6" hidden="1" customWidth="1"/>
    <col min="43" max="43" width="7.81640625" style="6" hidden="1" customWidth="1"/>
    <col min="44" max="44" width="15" style="6" hidden="1" customWidth="1"/>
    <col min="45" max="45" width="22.1796875" style="6" hidden="1" customWidth="1"/>
    <col min="46" max="46" width="8.81640625" style="6" hidden="1" customWidth="1"/>
    <col min="47" max="48" width="11.453125" style="6" hidden="1" customWidth="1"/>
    <col min="49" max="49" width="8.81640625" style="6" hidden="1" customWidth="1"/>
    <col min="50" max="80" width="11.453125" style="6" hidden="1" customWidth="1"/>
    <col min="81" max="16384" width="8.81640625" style="6" hidden="1"/>
  </cols>
  <sheetData>
    <row r="1" spans="2:45" ht="31.4" customHeight="1" x14ac:dyDescent="0.25">
      <c r="B1" s="162" t="s">
        <v>450</v>
      </c>
      <c r="C1" s="133"/>
      <c r="D1" s="133"/>
      <c r="E1" s="133"/>
      <c r="F1" s="133"/>
      <c r="G1" s="133"/>
      <c r="H1" s="163"/>
      <c r="I1" s="133"/>
      <c r="J1" s="133"/>
      <c r="AD1" s="13"/>
      <c r="AE1" s="279"/>
      <c r="AF1" s="146"/>
      <c r="AG1" s="4"/>
      <c r="AH1" s="4"/>
      <c r="AI1" s="4"/>
      <c r="AJ1" s="4"/>
      <c r="AK1" s="4"/>
      <c r="AL1" s="4"/>
      <c r="AM1" s="5"/>
      <c r="AN1" s="5"/>
      <c r="AO1" s="5"/>
      <c r="AP1" s="5"/>
      <c r="AQ1" s="5"/>
      <c r="AR1" s="5"/>
    </row>
    <row r="2" spans="2:45" ht="22.5" customHeight="1" x14ac:dyDescent="0.25">
      <c r="B2" s="280" t="s">
        <v>446</v>
      </c>
      <c r="C2" s="280"/>
      <c r="D2" s="280"/>
      <c r="E2" s="280"/>
      <c r="F2" s="280"/>
      <c r="G2" s="280"/>
      <c r="H2" s="280"/>
      <c r="I2" s="280"/>
      <c r="J2" s="280"/>
      <c r="AD2" s="13"/>
      <c r="AE2" s="279"/>
      <c r="AF2" s="146"/>
      <c r="AG2" s="4"/>
      <c r="AH2" s="4"/>
      <c r="AI2" s="4"/>
      <c r="AJ2" s="4"/>
      <c r="AK2" s="4"/>
      <c r="AL2" s="4"/>
      <c r="AM2" s="5"/>
      <c r="AN2" s="5"/>
      <c r="AO2" s="5"/>
      <c r="AP2" s="5"/>
      <c r="AQ2" s="5"/>
      <c r="AR2" s="5"/>
    </row>
    <row r="3" spans="2:45" s="3" customFormat="1" ht="22.5" customHeight="1" x14ac:dyDescent="0.25">
      <c r="B3" s="287" t="s">
        <v>6</v>
      </c>
      <c r="C3" s="287"/>
      <c r="D3" s="287"/>
      <c r="E3" s="287"/>
      <c r="F3" s="287"/>
      <c r="G3" s="287"/>
      <c r="H3" s="287"/>
      <c r="I3" s="287"/>
      <c r="J3" s="287"/>
      <c r="K3" s="287"/>
      <c r="L3" s="287"/>
      <c r="M3" s="287"/>
      <c r="N3" s="40"/>
      <c r="O3" s="40"/>
      <c r="P3" s="40"/>
      <c r="Q3" s="40"/>
      <c r="R3" s="40"/>
      <c r="S3" s="40"/>
      <c r="T3" s="40"/>
      <c r="U3" s="40"/>
      <c r="V3" s="40"/>
      <c r="W3" s="40"/>
      <c r="X3" s="40"/>
      <c r="Y3" s="40"/>
      <c r="Z3" s="40"/>
      <c r="AA3" s="40"/>
      <c r="AB3" s="40"/>
      <c r="AC3" s="40"/>
      <c r="AD3" s="40"/>
      <c r="AE3" s="40"/>
      <c r="AF3" s="40"/>
      <c r="AG3" s="40"/>
      <c r="AH3" s="40"/>
      <c r="AI3" s="40"/>
      <c r="AJ3" s="40"/>
    </row>
    <row r="4" spans="2:45" s="3" customFormat="1" ht="13.5" customHeight="1" x14ac:dyDescent="0.25">
      <c r="B4" s="37"/>
      <c r="C4" s="37"/>
      <c r="D4" s="37"/>
      <c r="E4" s="37"/>
      <c r="F4" s="37"/>
      <c r="G4" s="37"/>
      <c r="H4" s="37"/>
      <c r="I4" s="37"/>
      <c r="J4" s="37"/>
      <c r="K4" s="37"/>
      <c r="L4" s="37"/>
      <c r="M4" s="37"/>
    </row>
    <row r="5" spans="2:45" s="3" customFormat="1" ht="22.5" customHeight="1" x14ac:dyDescent="0.25">
      <c r="B5" s="150" t="s">
        <v>7</v>
      </c>
      <c r="F5" s="245"/>
      <c r="J5" s="151" t="s">
        <v>8</v>
      </c>
      <c r="K5" s="289"/>
      <c r="L5" s="289"/>
      <c r="M5" s="38" t="str">
        <f>IF(K5="","yyyy-mm-dd","")</f>
        <v>yyyy-mm-dd</v>
      </c>
    </row>
    <row r="6" spans="2:45" s="3" customFormat="1" ht="22.5" customHeight="1" x14ac:dyDescent="0.25">
      <c r="B6" s="91"/>
      <c r="C6" s="92"/>
      <c r="D6" s="92"/>
      <c r="E6" s="92"/>
      <c r="F6" s="92"/>
      <c r="G6" s="39"/>
      <c r="H6" s="152"/>
      <c r="I6" s="39"/>
      <c r="J6" s="39"/>
      <c r="K6" s="39"/>
      <c r="L6" s="39"/>
      <c r="M6" s="39"/>
    </row>
    <row r="7" spans="2:45" s="3" customFormat="1" ht="22.5" customHeight="1" x14ac:dyDescent="0.25">
      <c r="B7" s="148" t="s">
        <v>9</v>
      </c>
      <c r="C7" s="115"/>
      <c r="D7" s="115"/>
      <c r="E7" s="93"/>
      <c r="F7" s="284"/>
      <c r="G7" s="284"/>
      <c r="H7" s="153" t="s">
        <v>10</v>
      </c>
      <c r="I7" s="284"/>
      <c r="J7" s="284"/>
      <c r="K7" s="284"/>
      <c r="L7" s="284"/>
      <c r="M7" s="284"/>
    </row>
    <row r="8" spans="2:45" s="3" customFormat="1" ht="22.5" customHeight="1" x14ac:dyDescent="0.25">
      <c r="B8" s="149" t="s">
        <v>11</v>
      </c>
      <c r="C8" s="116"/>
      <c r="D8" s="116"/>
      <c r="E8" s="94"/>
      <c r="F8" s="284"/>
      <c r="G8" s="284"/>
      <c r="H8" s="153" t="s">
        <v>12</v>
      </c>
      <c r="I8" s="290"/>
      <c r="J8" s="290"/>
      <c r="K8" s="290"/>
      <c r="L8" s="290"/>
      <c r="M8" s="290"/>
    </row>
    <row r="9" spans="2:45" s="3" customFormat="1" ht="22.5" customHeight="1" x14ac:dyDescent="0.25">
      <c r="B9" s="149" t="s">
        <v>13</v>
      </c>
      <c r="C9" s="116"/>
      <c r="D9" s="116"/>
      <c r="E9" s="94"/>
      <c r="F9" s="284"/>
      <c r="G9" s="284"/>
      <c r="H9" s="153" t="s">
        <v>445</v>
      </c>
      <c r="I9" s="284"/>
      <c r="J9" s="284"/>
      <c r="K9" s="284"/>
      <c r="L9" s="284"/>
      <c r="M9" s="284"/>
    </row>
    <row r="10" spans="2:45" s="3" customFormat="1" ht="22.5" customHeight="1" x14ac:dyDescent="0.25">
      <c r="B10" s="116" t="s">
        <v>14</v>
      </c>
      <c r="C10" s="117"/>
      <c r="D10" s="117"/>
      <c r="E10" s="91"/>
      <c r="F10" s="284"/>
      <c r="G10" s="284"/>
      <c r="H10" s="153" t="s">
        <v>444</v>
      </c>
      <c r="I10" s="284"/>
      <c r="J10" s="284"/>
      <c r="K10" s="284"/>
      <c r="L10" s="284"/>
      <c r="M10" s="284"/>
    </row>
    <row r="11" spans="2:45" ht="22.5" customHeight="1" x14ac:dyDescent="0.25">
      <c r="B11" s="116" t="s">
        <v>447</v>
      </c>
      <c r="C11" s="117"/>
      <c r="D11" s="117"/>
      <c r="E11" s="91"/>
      <c r="F11" s="173"/>
      <c r="G11" s="107"/>
      <c r="H11" s="144"/>
      <c r="I11" s="144"/>
      <c r="L11" s="107"/>
      <c r="M11" s="144"/>
      <c r="AD11" s="13"/>
      <c r="AE11" s="146"/>
      <c r="AF11" s="146"/>
      <c r="AG11" s="4"/>
      <c r="AH11" s="4"/>
      <c r="AI11" s="4"/>
      <c r="AJ11" s="4"/>
      <c r="AK11" s="4"/>
      <c r="AL11" s="4"/>
      <c r="AM11" s="5"/>
      <c r="AN11" s="5"/>
      <c r="AO11" s="5"/>
      <c r="AP11" s="5"/>
      <c r="AQ11" s="5"/>
      <c r="AR11" s="5"/>
    </row>
    <row r="12" spans="2:45" ht="22.5" customHeight="1" x14ac:dyDescent="0.25">
      <c r="B12" s="116" t="s">
        <v>368</v>
      </c>
      <c r="C12" s="117"/>
      <c r="D12" s="117"/>
      <c r="E12" s="91"/>
      <c r="F12" s="173"/>
      <c r="G12" s="107"/>
      <c r="H12" s="144"/>
      <c r="I12" s="144"/>
      <c r="L12" s="107"/>
      <c r="M12" s="144"/>
      <c r="AD12" s="13"/>
      <c r="AE12" s="146"/>
      <c r="AF12" s="146"/>
      <c r="AG12" s="4"/>
      <c r="AH12" s="4"/>
      <c r="AI12" s="4"/>
      <c r="AJ12" s="4"/>
      <c r="AK12" s="4"/>
      <c r="AL12" s="4"/>
      <c r="AM12" s="5"/>
      <c r="AN12" s="5"/>
      <c r="AO12" s="5"/>
      <c r="AP12" s="5"/>
      <c r="AQ12" s="5"/>
      <c r="AR12" s="5"/>
    </row>
    <row r="13" spans="2:45" ht="22.5" customHeight="1" x14ac:dyDescent="0.25">
      <c r="B13" s="147"/>
      <c r="C13" s="147"/>
      <c r="D13" s="147"/>
      <c r="E13" s="147"/>
      <c r="F13" s="147"/>
      <c r="G13" s="41"/>
      <c r="H13" s="41"/>
      <c r="I13" s="41"/>
      <c r="J13" s="31"/>
      <c r="K13" s="42"/>
      <c r="L13" s="42"/>
      <c r="M13" s="42"/>
      <c r="AD13" s="13"/>
      <c r="AE13" s="146"/>
      <c r="AF13" s="146"/>
      <c r="AG13" s="4"/>
      <c r="AH13" s="4"/>
      <c r="AI13" s="4"/>
      <c r="AJ13" s="4"/>
      <c r="AK13" s="4"/>
      <c r="AL13" s="4"/>
      <c r="AM13" s="5"/>
      <c r="AN13" s="5"/>
      <c r="AO13" s="5"/>
      <c r="AP13" s="5"/>
      <c r="AQ13" s="5"/>
      <c r="AR13" s="5"/>
    </row>
    <row r="14" spans="2:45" s="161" customFormat="1" ht="22.5" customHeight="1" x14ac:dyDescent="0.25">
      <c r="B14" s="159" t="s">
        <v>370</v>
      </c>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N14" s="291" t="s">
        <v>365</v>
      </c>
      <c r="AO14" s="291"/>
      <c r="AP14" s="291"/>
      <c r="AQ14" s="291"/>
      <c r="AR14" s="291"/>
      <c r="AS14" s="291"/>
    </row>
    <row r="15" spans="2:45" s="161" customFormat="1" ht="22.5" customHeight="1" x14ac:dyDescent="0.25">
      <c r="B15" s="159"/>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N15" s="264"/>
      <c r="AO15" s="264"/>
      <c r="AP15" s="264"/>
      <c r="AQ15" s="264"/>
      <c r="AR15" s="264"/>
      <c r="AS15" s="264"/>
    </row>
    <row r="16" spans="2:45" ht="21.5" customHeight="1" x14ac:dyDescent="0.25">
      <c r="B16" s="34"/>
      <c r="C16" s="34"/>
      <c r="D16" s="34"/>
      <c r="E16" s="265" t="s">
        <v>453</v>
      </c>
      <c r="F16" s="266"/>
      <c r="G16" s="34"/>
      <c r="H16" s="34"/>
      <c r="I16" s="34"/>
      <c r="J16" s="34"/>
      <c r="K16" s="34"/>
      <c r="L16" s="34"/>
      <c r="M16" s="34"/>
      <c r="N16" s="283" t="s">
        <v>16</v>
      </c>
      <c r="O16" s="283"/>
      <c r="P16" s="283"/>
      <c r="Q16" s="283"/>
      <c r="R16" s="283"/>
      <c r="S16" s="283"/>
      <c r="T16" s="68"/>
      <c r="U16" s="68"/>
      <c r="V16" s="281" t="s">
        <v>17</v>
      </c>
      <c r="W16" s="281"/>
      <c r="X16" s="281"/>
      <c r="Y16" s="281"/>
      <c r="Z16" s="281"/>
      <c r="AA16" s="281"/>
      <c r="AB16" s="68"/>
      <c r="AC16" s="68"/>
      <c r="AD16" s="68"/>
      <c r="AE16" s="68"/>
      <c r="AF16" s="68"/>
      <c r="AG16" s="68"/>
      <c r="AH16" s="292" t="s">
        <v>18</v>
      </c>
      <c r="AI16" s="292"/>
      <c r="AJ16" s="292"/>
      <c r="AK16" s="292"/>
      <c r="AL16" s="292"/>
      <c r="AM16" s="68"/>
    </row>
    <row r="17" spans="2:45" ht="22.5" customHeight="1" x14ac:dyDescent="0.25">
      <c r="B17" s="6"/>
      <c r="C17" s="6"/>
      <c r="D17" s="6"/>
      <c r="E17" s="6"/>
      <c r="F17" s="142"/>
      <c r="G17" s="15"/>
      <c r="H17" s="15"/>
      <c r="I17" s="15"/>
      <c r="N17" s="288" t="s">
        <v>19</v>
      </c>
      <c r="O17" s="288"/>
      <c r="P17" s="288"/>
      <c r="Q17" s="288"/>
      <c r="R17" s="288"/>
      <c r="S17" s="288"/>
      <c r="T17" s="156"/>
      <c r="U17" s="155"/>
      <c r="V17" s="274" t="s">
        <v>20</v>
      </c>
      <c r="W17" s="275"/>
      <c r="X17" s="275"/>
      <c r="Y17" s="275"/>
      <c r="Z17" s="275"/>
      <c r="AA17" s="276"/>
      <c r="AC17" s="285" t="s">
        <v>367</v>
      </c>
      <c r="AD17" s="285"/>
      <c r="AE17" s="285"/>
      <c r="AF17" s="285"/>
      <c r="AG17" s="36"/>
      <c r="AH17" s="294" t="s">
        <v>21</v>
      </c>
      <c r="AI17" s="295"/>
      <c r="AJ17" s="295"/>
      <c r="AK17" s="295"/>
      <c r="AL17" s="295"/>
      <c r="AM17" s="6"/>
      <c r="AQ17" s="293"/>
      <c r="AR17" s="293"/>
      <c r="AS17" s="293"/>
    </row>
    <row r="18" spans="2:45" s="3" customFormat="1" ht="81.650000000000006" customHeight="1" x14ac:dyDescent="0.25">
      <c r="B18" s="278" t="s">
        <v>22</v>
      </c>
      <c r="C18" s="278"/>
      <c r="D18" s="158" t="s">
        <v>366</v>
      </c>
      <c r="E18" s="158" t="s">
        <v>23</v>
      </c>
      <c r="F18" s="158" t="s">
        <v>24</v>
      </c>
      <c r="G18" s="158" t="s">
        <v>369</v>
      </c>
      <c r="H18" s="278" t="s">
        <v>25</v>
      </c>
      <c r="I18" s="278"/>
      <c r="J18" s="158" t="s">
        <v>26</v>
      </c>
      <c r="K18" s="158" t="s">
        <v>27</v>
      </c>
      <c r="L18" s="158" t="s">
        <v>28</v>
      </c>
      <c r="M18" s="69"/>
      <c r="N18" s="158" t="s">
        <v>29</v>
      </c>
      <c r="O18" s="158" t="s">
        <v>30</v>
      </c>
      <c r="P18" s="158" t="s">
        <v>31</v>
      </c>
      <c r="Q18" s="158" t="s">
        <v>32</v>
      </c>
      <c r="R18" s="158" t="s">
        <v>33</v>
      </c>
      <c r="S18" s="158" t="s">
        <v>34</v>
      </c>
      <c r="T18" s="157"/>
      <c r="U18" s="154"/>
      <c r="V18" s="114" t="s">
        <v>35</v>
      </c>
      <c r="W18" s="114" t="s">
        <v>36</v>
      </c>
      <c r="X18" s="114" t="s">
        <v>37</v>
      </c>
      <c r="Y18" s="114" t="s">
        <v>38</v>
      </c>
      <c r="Z18" s="114" t="s">
        <v>39</v>
      </c>
      <c r="AA18" s="114" t="s">
        <v>40</v>
      </c>
      <c r="AB18" s="32"/>
      <c r="AC18" s="158" t="s">
        <v>41</v>
      </c>
      <c r="AD18" s="158" t="s">
        <v>42</v>
      </c>
      <c r="AE18" s="158" t="s">
        <v>43</v>
      </c>
      <c r="AF18" s="158" t="s">
        <v>44</v>
      </c>
      <c r="AG18" s="36"/>
      <c r="AH18" s="67" t="s">
        <v>45</v>
      </c>
      <c r="AI18" s="67" t="s">
        <v>46</v>
      </c>
      <c r="AJ18" s="67" t="s">
        <v>47</v>
      </c>
      <c r="AK18" s="67" t="s">
        <v>48</v>
      </c>
      <c r="AL18" s="67" t="s">
        <v>49</v>
      </c>
      <c r="AN18" s="145" t="s">
        <v>357</v>
      </c>
      <c r="AO18" s="145" t="s">
        <v>341</v>
      </c>
      <c r="AP18" s="145" t="s">
        <v>361</v>
      </c>
      <c r="AQ18" s="286" t="s">
        <v>349</v>
      </c>
      <c r="AR18" s="286"/>
      <c r="AS18" s="145" t="s">
        <v>364</v>
      </c>
    </row>
    <row r="19" spans="2:45" s="3" customFormat="1" ht="32.5" customHeight="1" x14ac:dyDescent="0.25">
      <c r="B19" s="282">
        <v>1</v>
      </c>
      <c r="C19" s="282"/>
      <c r="D19" s="174"/>
      <c r="E19" s="175"/>
      <c r="F19" s="176"/>
      <c r="G19" s="177"/>
      <c r="H19" s="272"/>
      <c r="I19" s="272"/>
      <c r="J19" s="164" t="str">
        <f>IFERROR(VLOOKUP(G19,Variables!D2:E104,2,FALSE),"")</f>
        <v/>
      </c>
      <c r="K19" s="182"/>
      <c r="L19" s="183" t="str">
        <f t="shared" ref="L19:L28" si="0">IF(OR($E19="Low Carbon Electrification (LCE)",$E19= "")," ", "NA")</f>
        <v xml:space="preserve"> </v>
      </c>
      <c r="M19" s="32"/>
      <c r="N19" s="183"/>
      <c r="O19" s="183"/>
      <c r="P19" s="183"/>
      <c r="Q19" s="183"/>
      <c r="R19" s="183"/>
      <c r="S19" s="183"/>
      <c r="T19" s="165"/>
      <c r="U19" s="166"/>
      <c r="V19" s="167"/>
      <c r="W19" s="167"/>
      <c r="X19" s="168"/>
      <c r="Y19" s="167"/>
      <c r="Z19" s="167"/>
      <c r="AA19" s="167"/>
      <c r="AB19" s="32"/>
      <c r="AC19" s="183"/>
      <c r="AD19" s="183"/>
      <c r="AE19" s="183"/>
      <c r="AF19" s="183"/>
      <c r="AG19" s="36"/>
      <c r="AH19" s="169" t="str">
        <f t="shared" ref="AH19:AH28" si="1">IF(G19="BESS",10000, "")</f>
        <v/>
      </c>
      <c r="AI19" s="169" t="str">
        <f t="shared" ref="AI19:AI28" si="2">IFERROR($Z19*$AH19/4,"")</f>
        <v/>
      </c>
      <c r="AJ19" s="169" t="str">
        <f t="shared" ref="AJ19:AJ28" si="3">IFERROR($Y19*$AH19,"")</f>
        <v/>
      </c>
      <c r="AK19" s="169" t="str">
        <f>IF(AC19="", "",80%*AC19)</f>
        <v/>
      </c>
      <c r="AL19" s="170">
        <f>MIN(AI19:AK19)</f>
        <v>0</v>
      </c>
      <c r="AN19" s="171" t="str">
        <f>IF(Variables!AI6="","CUSTOM","PRESCRIPTIVE")</f>
        <v>CUSTOM</v>
      </c>
      <c r="AO19" s="172" t="s">
        <v>311</v>
      </c>
      <c r="AP19" s="172" t="str">
        <f>F19&amp;"_"&amp;AO19</f>
        <v>_In suite Mini-split HP</v>
      </c>
      <c r="AQ19" s="172">
        <v>100</v>
      </c>
      <c r="AR19" s="171" t="str">
        <f>IFERROR(INDEX(NLIndex[Metric],MATCH(AP19,NLIndex[Unique Name],0)),"")</f>
        <v/>
      </c>
      <c r="AS19" s="171" t="str" cm="1">
        <f t="array" ref="AS19">IF(AN19="CUSTOM","N/A",AQ19*INDEX(NLIndex[BCH Rebate],MATCH(AP19,NLIndex[Unique Name],0),0))</f>
        <v>N/A</v>
      </c>
    </row>
    <row r="20" spans="2:45" s="3" customFormat="1" ht="32.5" customHeight="1" x14ac:dyDescent="0.25">
      <c r="B20" s="277">
        <v>2</v>
      </c>
      <c r="C20" s="277"/>
      <c r="D20" s="178"/>
      <c r="E20" s="179"/>
      <c r="F20" s="180"/>
      <c r="G20" s="181"/>
      <c r="H20" s="273"/>
      <c r="I20" s="273"/>
      <c r="J20" s="164" t="str">
        <f>IFERROR(VLOOKUP(G20,Variables!D3:E105,2,FALSE),"")</f>
        <v/>
      </c>
      <c r="K20" s="184"/>
      <c r="L20" s="185" t="str">
        <f t="shared" si="0"/>
        <v xml:space="preserve"> </v>
      </c>
      <c r="M20" s="32"/>
      <c r="N20" s="185"/>
      <c r="O20" s="185"/>
      <c r="P20" s="185"/>
      <c r="Q20" s="185"/>
      <c r="R20" s="185"/>
      <c r="S20" s="185"/>
      <c r="T20" s="165"/>
      <c r="U20" s="166"/>
      <c r="V20" s="167"/>
      <c r="W20" s="167"/>
      <c r="X20" s="168"/>
      <c r="Y20" s="167"/>
      <c r="Z20" s="167"/>
      <c r="AA20" s="167"/>
      <c r="AB20" s="32"/>
      <c r="AC20" s="185"/>
      <c r="AD20" s="185"/>
      <c r="AE20" s="185"/>
      <c r="AF20" s="185"/>
      <c r="AG20" s="36"/>
      <c r="AH20" s="169" t="str">
        <f t="shared" si="1"/>
        <v/>
      </c>
      <c r="AI20" s="169" t="str">
        <f t="shared" si="2"/>
        <v/>
      </c>
      <c r="AJ20" s="169" t="str">
        <f t="shared" si="3"/>
        <v/>
      </c>
      <c r="AK20" s="169" t="str">
        <f t="shared" ref="AK20:AK28" si="4">IF(AC20="", "",80%*AC20)</f>
        <v/>
      </c>
      <c r="AL20" s="170">
        <f t="shared" ref="AL20:AL28" si="5">MIN(AI20:AK20)</f>
        <v>0</v>
      </c>
      <c r="AN20" s="172" t="str">
        <f>IF(Variables!AJ6="","CUSTOM","PRESCRIPTIVE")</f>
        <v>CUSTOM</v>
      </c>
      <c r="AO20" s="172" t="s">
        <v>309</v>
      </c>
      <c r="AP20" s="172" t="str">
        <f>F20&amp;"_"&amp;AO20</f>
        <v>_Air Source VRF Distrubuted HP</v>
      </c>
      <c r="AQ20" s="172">
        <v>20</v>
      </c>
      <c r="AR20" s="171" t="str">
        <f>IFERROR(INDEX(NLIndex[Metric],MATCH(AP20,NLIndex[Unique Name],0)),"")</f>
        <v/>
      </c>
      <c r="AS20" s="171" t="str" cm="1">
        <f t="array" ref="AS20">IFERROR(AQ20*INDEX(NLIndex[BCH Rebate],MATCH(AP20,NLIndex[Unique Name],0),0),"")</f>
        <v/>
      </c>
    </row>
    <row r="21" spans="2:45" s="3" customFormat="1" ht="32.5" customHeight="1" x14ac:dyDescent="0.25">
      <c r="B21" s="277">
        <v>3</v>
      </c>
      <c r="C21" s="277"/>
      <c r="D21" s="178"/>
      <c r="E21" s="179"/>
      <c r="F21" s="180"/>
      <c r="G21" s="181"/>
      <c r="H21" s="273"/>
      <c r="I21" s="273"/>
      <c r="J21" s="164" t="str">
        <f>IFERROR(VLOOKUP(G21,Variables!D4:E106,2,FALSE),"")</f>
        <v/>
      </c>
      <c r="K21" s="184"/>
      <c r="L21" s="185" t="str">
        <f t="shared" si="0"/>
        <v xml:space="preserve"> </v>
      </c>
      <c r="M21" s="32"/>
      <c r="N21" s="185"/>
      <c r="O21" s="185"/>
      <c r="P21" s="185"/>
      <c r="Q21" s="185"/>
      <c r="R21" s="185"/>
      <c r="S21" s="185"/>
      <c r="T21" s="165"/>
      <c r="U21" s="166"/>
      <c r="V21" s="167"/>
      <c r="W21" s="167"/>
      <c r="X21" s="168"/>
      <c r="Y21" s="167"/>
      <c r="Z21" s="167"/>
      <c r="AA21" s="167"/>
      <c r="AB21" s="32"/>
      <c r="AC21" s="185"/>
      <c r="AD21" s="185"/>
      <c r="AE21" s="185"/>
      <c r="AF21" s="185"/>
      <c r="AG21" s="36"/>
      <c r="AH21" s="169" t="str">
        <f t="shared" si="1"/>
        <v/>
      </c>
      <c r="AI21" s="169" t="str">
        <f t="shared" si="2"/>
        <v/>
      </c>
      <c r="AJ21" s="169" t="str">
        <f t="shared" si="3"/>
        <v/>
      </c>
      <c r="AK21" s="169" t="str">
        <f t="shared" si="4"/>
        <v/>
      </c>
      <c r="AL21" s="170">
        <f t="shared" si="5"/>
        <v>0</v>
      </c>
      <c r="AN21" s="172" t="str">
        <f>IF(Variables!AK6="","CUSTOM","PRESCRIPTIVE")</f>
        <v>CUSTOM</v>
      </c>
      <c r="AO21" s="172"/>
      <c r="AP21" s="172"/>
      <c r="AQ21" s="172"/>
      <c r="AR21" s="171" t="str">
        <f>IFERROR(INDEX(NLIndex[Metric],MATCH(AP21,NLIndex[Unique Name],0)),"")</f>
        <v/>
      </c>
      <c r="AS21" s="171" t="str" cm="1">
        <f t="array" ref="AS21">IFERROR(AQ21*INDEX(NLIndex[BCH Rebate],MATCH(AP21,NLIndex[Unique Name],0),0),"")</f>
        <v/>
      </c>
    </row>
    <row r="22" spans="2:45" s="3" customFormat="1" ht="32.5" customHeight="1" x14ac:dyDescent="0.25">
      <c r="B22" s="277">
        <v>4</v>
      </c>
      <c r="C22" s="277"/>
      <c r="D22" s="178"/>
      <c r="E22" s="179"/>
      <c r="F22" s="180"/>
      <c r="G22" s="181"/>
      <c r="H22" s="271"/>
      <c r="I22" s="271"/>
      <c r="J22" s="164" t="str">
        <f>IFERROR(VLOOKUP(G22,Variables!D5:E107,2,FALSE),"")</f>
        <v/>
      </c>
      <c r="K22" s="184"/>
      <c r="L22" s="185" t="str">
        <f t="shared" si="0"/>
        <v xml:space="preserve"> </v>
      </c>
      <c r="M22" s="32"/>
      <c r="N22" s="185"/>
      <c r="O22" s="185"/>
      <c r="P22" s="185"/>
      <c r="Q22" s="185"/>
      <c r="R22" s="185"/>
      <c r="S22" s="185"/>
      <c r="T22" s="165"/>
      <c r="U22" s="166"/>
      <c r="V22" s="167"/>
      <c r="W22" s="167"/>
      <c r="X22" s="168"/>
      <c r="Y22" s="167"/>
      <c r="Z22" s="167"/>
      <c r="AA22" s="167"/>
      <c r="AB22" s="32"/>
      <c r="AC22" s="185"/>
      <c r="AD22" s="185"/>
      <c r="AE22" s="185"/>
      <c r="AF22" s="185"/>
      <c r="AG22" s="36"/>
      <c r="AH22" s="169" t="str">
        <f t="shared" si="1"/>
        <v/>
      </c>
      <c r="AI22" s="169" t="str">
        <f t="shared" si="2"/>
        <v/>
      </c>
      <c r="AJ22" s="169" t="str">
        <f t="shared" si="3"/>
        <v/>
      </c>
      <c r="AK22" s="169" t="str">
        <f t="shared" si="4"/>
        <v/>
      </c>
      <c r="AL22" s="170">
        <f t="shared" si="5"/>
        <v>0</v>
      </c>
      <c r="AN22" s="172" t="str">
        <f>IF(Variables!AL6="","CUSTOM","PRESCRIPTIVE")</f>
        <v>CUSTOM</v>
      </c>
      <c r="AO22" s="172"/>
      <c r="AP22" s="172"/>
      <c r="AQ22" s="172"/>
      <c r="AR22" s="171" t="str">
        <f>IFERROR(INDEX(NLIndex[Metric],MATCH(AP22,NLIndex[Unique Name],0)),"")</f>
        <v/>
      </c>
      <c r="AS22" s="171" t="str" cm="1">
        <f t="array" ref="AS22">IFERROR(AQ22*INDEX(NLIndex[BCH Rebate],MATCH(AP22,NLIndex[Unique Name],0),0),"")</f>
        <v/>
      </c>
    </row>
    <row r="23" spans="2:45" s="3" customFormat="1" ht="32.5" customHeight="1" x14ac:dyDescent="0.25">
      <c r="B23" s="277">
        <v>5</v>
      </c>
      <c r="C23" s="277"/>
      <c r="D23" s="178"/>
      <c r="E23" s="179"/>
      <c r="F23" s="180"/>
      <c r="G23" s="181"/>
      <c r="H23" s="271"/>
      <c r="I23" s="271"/>
      <c r="J23" s="164" t="str">
        <f>IFERROR(VLOOKUP(G23,Variables!D6:E108,2,FALSE),"")</f>
        <v/>
      </c>
      <c r="K23" s="184"/>
      <c r="L23" s="185" t="str">
        <f t="shared" si="0"/>
        <v xml:space="preserve"> </v>
      </c>
      <c r="M23" s="32"/>
      <c r="N23" s="185"/>
      <c r="O23" s="185"/>
      <c r="P23" s="185"/>
      <c r="Q23" s="185"/>
      <c r="R23" s="185"/>
      <c r="S23" s="185"/>
      <c r="T23" s="165"/>
      <c r="U23" s="166"/>
      <c r="V23" s="167"/>
      <c r="W23" s="167"/>
      <c r="X23" s="168"/>
      <c r="Y23" s="167"/>
      <c r="Z23" s="167"/>
      <c r="AA23" s="167"/>
      <c r="AB23" s="32"/>
      <c r="AC23" s="185"/>
      <c r="AD23" s="185"/>
      <c r="AE23" s="185"/>
      <c r="AF23" s="185"/>
      <c r="AG23" s="36"/>
      <c r="AH23" s="169" t="str">
        <f t="shared" si="1"/>
        <v/>
      </c>
      <c r="AI23" s="169" t="str">
        <f t="shared" si="2"/>
        <v/>
      </c>
      <c r="AJ23" s="169" t="str">
        <f t="shared" si="3"/>
        <v/>
      </c>
      <c r="AK23" s="169" t="str">
        <f t="shared" si="4"/>
        <v/>
      </c>
      <c r="AL23" s="170">
        <f t="shared" si="5"/>
        <v>0</v>
      </c>
      <c r="AN23" s="172" t="str">
        <f>IF(Variables!AM6="","CUSTOM","PRESCRIPTIVE")</f>
        <v>CUSTOM</v>
      </c>
      <c r="AO23" s="172"/>
      <c r="AP23" s="172"/>
      <c r="AQ23" s="172"/>
      <c r="AR23" s="171" t="str">
        <f>IFERROR(INDEX(NLIndex[Metric],MATCH(AP23,NLIndex[Unique Name],0)),"")</f>
        <v/>
      </c>
      <c r="AS23" s="171" t="str" cm="1">
        <f t="array" ref="AS23">IFERROR(AQ23*INDEX(NLIndex[BCH Rebate],MATCH(AP23,NLIndex[Unique Name],0),0),"")</f>
        <v/>
      </c>
    </row>
    <row r="24" spans="2:45" s="3" customFormat="1" ht="32.5" customHeight="1" x14ac:dyDescent="0.25">
      <c r="B24" s="277">
        <v>6</v>
      </c>
      <c r="C24" s="277"/>
      <c r="D24" s="178"/>
      <c r="E24" s="179"/>
      <c r="F24" s="180"/>
      <c r="G24" s="181"/>
      <c r="H24" s="271"/>
      <c r="I24" s="271"/>
      <c r="J24" s="164" t="str">
        <f>IFERROR(VLOOKUP(G24,Variables!D7:E109,2,FALSE),"")</f>
        <v/>
      </c>
      <c r="K24" s="184"/>
      <c r="L24" s="185" t="str">
        <f t="shared" si="0"/>
        <v xml:space="preserve"> </v>
      </c>
      <c r="M24" s="32"/>
      <c r="N24" s="185"/>
      <c r="O24" s="185"/>
      <c r="P24" s="185"/>
      <c r="Q24" s="185"/>
      <c r="R24" s="185"/>
      <c r="S24" s="185"/>
      <c r="T24" s="165"/>
      <c r="U24" s="166"/>
      <c r="V24" s="167"/>
      <c r="W24" s="167"/>
      <c r="X24" s="168"/>
      <c r="Y24" s="167"/>
      <c r="Z24" s="167"/>
      <c r="AA24" s="167"/>
      <c r="AB24" s="32"/>
      <c r="AC24" s="185"/>
      <c r="AD24" s="185"/>
      <c r="AE24" s="185"/>
      <c r="AF24" s="185"/>
      <c r="AG24" s="36"/>
      <c r="AH24" s="169" t="str">
        <f t="shared" si="1"/>
        <v/>
      </c>
      <c r="AI24" s="169" t="str">
        <f t="shared" si="2"/>
        <v/>
      </c>
      <c r="AJ24" s="169" t="str">
        <f t="shared" si="3"/>
        <v/>
      </c>
      <c r="AK24" s="169" t="str">
        <f t="shared" si="4"/>
        <v/>
      </c>
      <c r="AL24" s="170">
        <f t="shared" si="5"/>
        <v>0</v>
      </c>
      <c r="AN24" s="172" t="str">
        <f>IF(Variables!AN6="","CUSTOM","PRESCRIPTIVE")</f>
        <v>CUSTOM</v>
      </c>
      <c r="AO24" s="172"/>
      <c r="AP24" s="172"/>
      <c r="AQ24" s="172"/>
      <c r="AR24" s="171" t="str">
        <f>IFERROR(INDEX(NLIndex[Metric],MATCH(AP24,NLIndex[Unique Name],0)),"")</f>
        <v/>
      </c>
      <c r="AS24" s="171" t="str" cm="1">
        <f t="array" ref="AS24">IFERROR(AQ24*INDEX(NLIndex[BCH Rebate],MATCH(AP24,NLIndex[Unique Name],0),0),"")</f>
        <v/>
      </c>
    </row>
    <row r="25" spans="2:45" s="3" customFormat="1" ht="32.5" customHeight="1" x14ac:dyDescent="0.25">
      <c r="B25" s="277">
        <v>7</v>
      </c>
      <c r="C25" s="277"/>
      <c r="D25" s="178"/>
      <c r="E25" s="179"/>
      <c r="F25" s="180"/>
      <c r="G25" s="181"/>
      <c r="H25" s="271"/>
      <c r="I25" s="271"/>
      <c r="J25" s="164" t="str">
        <f>IFERROR(VLOOKUP(G25,Variables!D8:E110,2,FALSE),"")</f>
        <v/>
      </c>
      <c r="K25" s="184"/>
      <c r="L25" s="185" t="str">
        <f t="shared" si="0"/>
        <v xml:space="preserve"> </v>
      </c>
      <c r="M25" s="32"/>
      <c r="N25" s="185"/>
      <c r="O25" s="185"/>
      <c r="P25" s="185"/>
      <c r="Q25" s="185"/>
      <c r="R25" s="185"/>
      <c r="S25" s="185"/>
      <c r="T25" s="165"/>
      <c r="U25" s="166"/>
      <c r="V25" s="167"/>
      <c r="W25" s="167"/>
      <c r="X25" s="168"/>
      <c r="Y25" s="167"/>
      <c r="Z25" s="167"/>
      <c r="AA25" s="167"/>
      <c r="AB25" s="32"/>
      <c r="AC25" s="185"/>
      <c r="AD25" s="185"/>
      <c r="AE25" s="185"/>
      <c r="AF25" s="185"/>
      <c r="AG25" s="36"/>
      <c r="AH25" s="169" t="str">
        <f t="shared" si="1"/>
        <v/>
      </c>
      <c r="AI25" s="169" t="str">
        <f t="shared" si="2"/>
        <v/>
      </c>
      <c r="AJ25" s="169" t="str">
        <f t="shared" si="3"/>
        <v/>
      </c>
      <c r="AK25" s="169" t="str">
        <f t="shared" si="4"/>
        <v/>
      </c>
      <c r="AL25" s="170">
        <f t="shared" si="5"/>
        <v>0</v>
      </c>
      <c r="AN25" s="172" t="str">
        <f>IF(Variables!AO6="","CUSTOM","PRESCRIPTIVE")</f>
        <v>CUSTOM</v>
      </c>
      <c r="AO25" s="172"/>
      <c r="AP25" s="172"/>
      <c r="AQ25" s="172"/>
      <c r="AR25" s="171" t="str">
        <f>IFERROR(INDEX(NLIndex[Metric],MATCH(AP25,NLIndex[Unique Name],0)),"")</f>
        <v/>
      </c>
      <c r="AS25" s="171" t="str" cm="1">
        <f t="array" ref="AS25">IFERROR(AQ25*INDEX(NLIndex[BCH Rebate],MATCH(AP25,NLIndex[Unique Name],0),0),"")</f>
        <v/>
      </c>
    </row>
    <row r="26" spans="2:45" s="3" customFormat="1" ht="32.5" customHeight="1" x14ac:dyDescent="0.25">
      <c r="B26" s="277">
        <v>8</v>
      </c>
      <c r="C26" s="277"/>
      <c r="D26" s="178"/>
      <c r="E26" s="179"/>
      <c r="F26" s="180"/>
      <c r="G26" s="181"/>
      <c r="H26" s="271"/>
      <c r="I26" s="271"/>
      <c r="J26" s="164" t="str">
        <f>IFERROR(VLOOKUP(G26,Variables!D9:E111,2,FALSE),"")</f>
        <v/>
      </c>
      <c r="K26" s="184"/>
      <c r="L26" s="185" t="str">
        <f t="shared" si="0"/>
        <v xml:space="preserve"> </v>
      </c>
      <c r="M26" s="32"/>
      <c r="N26" s="185"/>
      <c r="O26" s="185"/>
      <c r="P26" s="185"/>
      <c r="Q26" s="185"/>
      <c r="R26" s="185"/>
      <c r="S26" s="185"/>
      <c r="T26" s="165"/>
      <c r="U26" s="166"/>
      <c r="V26" s="167"/>
      <c r="W26" s="167"/>
      <c r="X26" s="168"/>
      <c r="Y26" s="167"/>
      <c r="Z26" s="167"/>
      <c r="AA26" s="167"/>
      <c r="AB26" s="32"/>
      <c r="AC26" s="185"/>
      <c r="AD26" s="185"/>
      <c r="AE26" s="185"/>
      <c r="AF26" s="185"/>
      <c r="AG26" s="36"/>
      <c r="AH26" s="169" t="str">
        <f t="shared" si="1"/>
        <v/>
      </c>
      <c r="AI26" s="169" t="str">
        <f t="shared" si="2"/>
        <v/>
      </c>
      <c r="AJ26" s="169" t="str">
        <f t="shared" si="3"/>
        <v/>
      </c>
      <c r="AK26" s="169" t="str">
        <f t="shared" si="4"/>
        <v/>
      </c>
      <c r="AL26" s="170">
        <f t="shared" si="5"/>
        <v>0</v>
      </c>
      <c r="AN26" s="172" t="str">
        <f>IF(Variables!AP6="","CUSTOM","PRESCRIPTIVE")</f>
        <v>CUSTOM</v>
      </c>
      <c r="AO26" s="172"/>
      <c r="AP26" s="172"/>
      <c r="AQ26" s="172"/>
      <c r="AR26" s="171" t="str">
        <f>IFERROR(INDEX(NLIndex[Metric],MATCH(AP26,NLIndex[Unique Name],0)),"")</f>
        <v/>
      </c>
      <c r="AS26" s="171" t="str" cm="1">
        <f t="array" ref="AS26">IFERROR(AQ26*INDEX(NLIndex[BCH Rebate],MATCH(AP26,NLIndex[Unique Name],0),0),"")</f>
        <v/>
      </c>
    </row>
    <row r="27" spans="2:45" s="3" customFormat="1" ht="32.5" customHeight="1" x14ac:dyDescent="0.25">
      <c r="B27" s="277">
        <v>9</v>
      </c>
      <c r="C27" s="277"/>
      <c r="D27" s="178"/>
      <c r="E27" s="179"/>
      <c r="F27" s="180"/>
      <c r="G27" s="181"/>
      <c r="H27" s="271"/>
      <c r="I27" s="271"/>
      <c r="J27" s="164" t="str">
        <f>IFERROR(VLOOKUP(G27,Variables!D10:E112,2,FALSE),"")</f>
        <v/>
      </c>
      <c r="K27" s="184"/>
      <c r="L27" s="185" t="str">
        <f t="shared" si="0"/>
        <v xml:space="preserve"> </v>
      </c>
      <c r="M27" s="32"/>
      <c r="N27" s="185"/>
      <c r="O27" s="185"/>
      <c r="P27" s="185"/>
      <c r="Q27" s="185"/>
      <c r="R27" s="185"/>
      <c r="S27" s="185"/>
      <c r="T27" s="165"/>
      <c r="U27" s="166"/>
      <c r="V27" s="167"/>
      <c r="W27" s="167"/>
      <c r="X27" s="168"/>
      <c r="Y27" s="167"/>
      <c r="Z27" s="167"/>
      <c r="AA27" s="167"/>
      <c r="AB27" s="32"/>
      <c r="AC27" s="185"/>
      <c r="AD27" s="185"/>
      <c r="AE27" s="185"/>
      <c r="AF27" s="185"/>
      <c r="AG27" s="36"/>
      <c r="AH27" s="169" t="str">
        <f t="shared" si="1"/>
        <v/>
      </c>
      <c r="AI27" s="169" t="str">
        <f t="shared" si="2"/>
        <v/>
      </c>
      <c r="AJ27" s="169" t="str">
        <f t="shared" si="3"/>
        <v/>
      </c>
      <c r="AK27" s="169" t="str">
        <f t="shared" si="4"/>
        <v/>
      </c>
      <c r="AL27" s="170">
        <f t="shared" si="5"/>
        <v>0</v>
      </c>
      <c r="AN27" s="172" t="str">
        <f>IF(Variables!AQ6="","CUSTOM","PRESCRIPTIVE")</f>
        <v>CUSTOM</v>
      </c>
      <c r="AO27" s="172"/>
      <c r="AP27" s="172"/>
      <c r="AQ27" s="172"/>
      <c r="AR27" s="171" t="str">
        <f>IFERROR(INDEX(NLIndex[Metric],MATCH(AP27,NLIndex[Unique Name],0)),"")</f>
        <v/>
      </c>
      <c r="AS27" s="171" t="str" cm="1">
        <f t="array" ref="AS27">IFERROR(AQ27*INDEX(NLIndex[BCH Rebate],MATCH(AP27,NLIndex[Unique Name],0),0),"")</f>
        <v/>
      </c>
    </row>
    <row r="28" spans="2:45" s="3" customFormat="1" ht="32.5" customHeight="1" x14ac:dyDescent="0.25">
      <c r="B28" s="277">
        <v>10</v>
      </c>
      <c r="C28" s="277"/>
      <c r="D28" s="178"/>
      <c r="E28" s="179"/>
      <c r="F28" s="180"/>
      <c r="G28" s="181"/>
      <c r="H28" s="271"/>
      <c r="I28" s="271"/>
      <c r="J28" s="164" t="str">
        <f>IFERROR(VLOOKUP(G28,Variables!D11:E113,2,FALSE),"")</f>
        <v/>
      </c>
      <c r="K28" s="184"/>
      <c r="L28" s="185" t="str">
        <f t="shared" si="0"/>
        <v xml:space="preserve"> </v>
      </c>
      <c r="M28" s="32"/>
      <c r="N28" s="185"/>
      <c r="O28" s="185"/>
      <c r="P28" s="185"/>
      <c r="Q28" s="185"/>
      <c r="R28" s="185"/>
      <c r="S28" s="185"/>
      <c r="T28" s="165"/>
      <c r="U28" s="166"/>
      <c r="V28" s="167"/>
      <c r="W28" s="167"/>
      <c r="X28" s="168"/>
      <c r="Y28" s="167"/>
      <c r="Z28" s="167"/>
      <c r="AA28" s="167"/>
      <c r="AB28" s="32"/>
      <c r="AC28" s="185"/>
      <c r="AD28" s="185"/>
      <c r="AE28" s="185"/>
      <c r="AF28" s="185"/>
      <c r="AG28" s="36"/>
      <c r="AH28" s="169" t="str">
        <f t="shared" si="1"/>
        <v/>
      </c>
      <c r="AI28" s="169" t="str">
        <f t="shared" si="2"/>
        <v/>
      </c>
      <c r="AJ28" s="169" t="str">
        <f t="shared" si="3"/>
        <v/>
      </c>
      <c r="AK28" s="169" t="str">
        <f t="shared" si="4"/>
        <v/>
      </c>
      <c r="AL28" s="170">
        <f t="shared" si="5"/>
        <v>0</v>
      </c>
      <c r="AN28" s="172" t="str">
        <f>IF(Variables!AR6="","CUSTOM","PRESCRIPTIVE")</f>
        <v>CUSTOM</v>
      </c>
      <c r="AO28" s="172"/>
      <c r="AP28" s="172"/>
      <c r="AQ28" s="172"/>
      <c r="AR28" s="171" t="str">
        <f>IFERROR(INDEX(NLIndex[Metric],MATCH(AP28,NLIndex[Unique Name],0)),"")</f>
        <v/>
      </c>
      <c r="AS28" s="171" t="str" cm="1">
        <f t="array" ref="AS28">IFERROR(AQ28*INDEX(NLIndex[BCH Rebate],MATCH(AP28,NLIndex[Unique Name],0),0),"")</f>
        <v/>
      </c>
    </row>
    <row r="29" spans="2:45" ht="22.5" customHeight="1" x14ac:dyDescent="0.25">
      <c r="B29" s="15"/>
      <c r="C29" s="15"/>
      <c r="D29" s="15"/>
      <c r="E29" s="15"/>
      <c r="F29" s="15"/>
      <c r="G29" s="20"/>
      <c r="H29" s="15"/>
      <c r="I29" s="20"/>
      <c r="J29" s="15"/>
      <c r="K29" s="15"/>
      <c r="L29" s="15"/>
      <c r="M29" s="15"/>
      <c r="N29" s="15"/>
      <c r="O29" s="15"/>
      <c r="P29" s="15"/>
      <c r="Q29" s="15"/>
      <c r="R29" s="15"/>
      <c r="S29" s="15"/>
      <c r="T29" s="15"/>
      <c r="U29" s="15"/>
      <c r="V29" s="15"/>
      <c r="W29" s="15"/>
      <c r="X29" s="15"/>
      <c r="Y29" s="15"/>
      <c r="Z29" s="15"/>
      <c r="AA29" s="15"/>
      <c r="AB29" s="15"/>
      <c r="AC29" s="15"/>
      <c r="AD29" s="6"/>
      <c r="AE29" s="6"/>
      <c r="AF29" s="31"/>
      <c r="AG29" s="6"/>
      <c r="AH29" s="6"/>
      <c r="AI29" s="6"/>
      <c r="AJ29" s="6"/>
      <c r="AK29" s="6"/>
      <c r="AL29" s="6"/>
      <c r="AM29" s="6"/>
    </row>
    <row r="30" spans="2:45" hidden="1" x14ac:dyDescent="0.25">
      <c r="E30" s="143"/>
    </row>
  </sheetData>
  <sheetProtection algorithmName="SHA-512" hashValue="ZRWA6lhGwPl4DG1tP6zlKNosmPeeUiajF7Ijr63lS+O+HYYJm5QSbZly0bb2MA19yHGV6RopAWSPFNmP+y+dsQ==" saltValue="MnAvERPfmN/I89mo9nVAUA==" spinCount="100000" sheet="1" selectLockedCells="1"/>
  <dataConsolidate/>
  <mergeCells count="44">
    <mergeCell ref="AQ18:AR18"/>
    <mergeCell ref="B3:M3"/>
    <mergeCell ref="N17:S17"/>
    <mergeCell ref="K5:L5"/>
    <mergeCell ref="F7:G7"/>
    <mergeCell ref="F10:G10"/>
    <mergeCell ref="I7:M7"/>
    <mergeCell ref="I8:M8"/>
    <mergeCell ref="I10:M10"/>
    <mergeCell ref="F8:G8"/>
    <mergeCell ref="F9:G9"/>
    <mergeCell ref="AN14:AS14"/>
    <mergeCell ref="AH16:AL16"/>
    <mergeCell ref="AQ17:AS17"/>
    <mergeCell ref="AH17:AL17"/>
    <mergeCell ref="H18:I18"/>
    <mergeCell ref="AE1:AE2"/>
    <mergeCell ref="B2:J2"/>
    <mergeCell ref="H21:I21"/>
    <mergeCell ref="B23:C23"/>
    <mergeCell ref="B24:C24"/>
    <mergeCell ref="V16:AA16"/>
    <mergeCell ref="B19:C19"/>
    <mergeCell ref="B20:C20"/>
    <mergeCell ref="B21:C21"/>
    <mergeCell ref="B22:C22"/>
    <mergeCell ref="H22:I22"/>
    <mergeCell ref="N16:S16"/>
    <mergeCell ref="H23:I23"/>
    <mergeCell ref="H24:I24"/>
    <mergeCell ref="I9:M9"/>
    <mergeCell ref="AC17:AF17"/>
    <mergeCell ref="B26:C26"/>
    <mergeCell ref="B18:C18"/>
    <mergeCell ref="B27:C27"/>
    <mergeCell ref="B28:C28"/>
    <mergeCell ref="B25:C25"/>
    <mergeCell ref="H27:I27"/>
    <mergeCell ref="H28:I28"/>
    <mergeCell ref="H19:I19"/>
    <mergeCell ref="H20:I20"/>
    <mergeCell ref="V17:AA17"/>
    <mergeCell ref="H25:I25"/>
    <mergeCell ref="H26:I26"/>
  </mergeCells>
  <phoneticPr fontId="51" type="noConversion"/>
  <conditionalFormatting sqref="L19:L28">
    <cfRule type="expression" dxfId="21" priority="30">
      <formula>L19="NA"</formula>
    </cfRule>
  </conditionalFormatting>
  <conditionalFormatting sqref="V19:AA28">
    <cfRule type="expression" dxfId="20" priority="15">
      <formula>OR(AND($F19&lt;&gt;"Energy Storage",$F19&lt;&gt;""))</formula>
    </cfRule>
  </conditionalFormatting>
  <conditionalFormatting sqref="N19:S28 AK19:AK28 AD20:AF28">
    <cfRule type="expression" dxfId="19" priority="14">
      <formula>OR($F19="Energy Storage")</formula>
    </cfRule>
  </conditionalFormatting>
  <conditionalFormatting sqref="AF19">
    <cfRule type="expression" dxfId="18" priority="10">
      <formula>OR($F19="Energy Storage")</formula>
    </cfRule>
  </conditionalFormatting>
  <conditionalFormatting sqref="AL19:AL28">
    <cfRule type="expression" dxfId="17" priority="9">
      <formula>#REF!="Demand Response (DR)"</formula>
    </cfRule>
  </conditionalFormatting>
  <conditionalFormatting sqref="AH19:AH28">
    <cfRule type="expression" dxfId="16" priority="7">
      <formula>#REF!="Demand Response (DR)"</formula>
    </cfRule>
  </conditionalFormatting>
  <conditionalFormatting sqref="AI19:AI28">
    <cfRule type="expression" dxfId="15" priority="6">
      <formula>#REF!="Demand Response (DR)"</formula>
    </cfRule>
  </conditionalFormatting>
  <conditionalFormatting sqref="AJ19:AJ28">
    <cfRule type="expression" dxfId="14" priority="5">
      <formula>#REF!="Demand Response (DR)"</formula>
    </cfRule>
  </conditionalFormatting>
  <conditionalFormatting sqref="AD19:AE19">
    <cfRule type="expression" dxfId="13" priority="4">
      <formula>OR($F19="Energy Storage")</formula>
    </cfRule>
  </conditionalFormatting>
  <conditionalFormatting sqref="AO19:AR28">
    <cfRule type="expression" dxfId="12" priority="31">
      <formula>$AN19="CUSTOM"</formula>
    </cfRule>
  </conditionalFormatting>
  <dataValidations count="8">
    <dataValidation errorStyle="warning" allowBlank="1" showInputMessage="1" showErrorMessage="1" errorTitle="Dmand Response " error="This is defined as a Demand Response measure. Do not need to input a value in this cell!" sqref="AC19:AC28" xr:uid="{027CE178-7223-4A3C-B8E3-34FDE2D7FBDC}"/>
    <dataValidation errorStyle="information" allowBlank="1" showInputMessage="1" showErrorMessage="1" error="(Dec 1 to Mar 1 - 5-9PM)" prompt="(Dec 1 to Mar 1 - 5-9PM)" sqref="R18" xr:uid="{6BEDB5C5-74D1-46B0-A46A-6D94A8E9DDE9}"/>
    <dataValidation type="custom" errorStyle="warning" showInputMessage="1" showErrorMessage="1" errorTitle="Demand Response" error="This measure is defined as Demand Resonse (DR) type. Do not enter any value under this column!" sqref="T19:U28" xr:uid="{C0A8771E-34BE-4BCF-BF76-D703D878BE56}">
      <formula1>OR($E19="",$E19="Energy Efficiency (EE)",$E19= "Low Carbon Electrification (LCE)",$E19= "Load Displacement (LD)")</formula1>
    </dataValidation>
    <dataValidation type="custom" showInputMessage="1" showErrorMessage="1" errorTitle="Energy Storage" error="This measure is NOT an Energy Storage measure. Do not enter any value under this column!" sqref="V19:AA28" xr:uid="{D99D3285-7101-4D9D-812F-746451C96CC2}">
      <formula1>OR($F19="",$F19="Energy Storage")</formula1>
    </dataValidation>
    <dataValidation type="custom" errorStyle="warning" allowBlank="1" showInputMessage="1" showErrorMessage="1" errorTitle="Eenrgy Storage" error="This is defined as an Energy Storage measure. Do not need to input a value in this cell!" sqref="AD19:AF28" xr:uid="{4ABB9FFE-DE8B-48EB-9CCD-51FC66F8427B}">
      <formula1>OR(AND($F19&lt;&gt;"Energy Storage",$F19&lt;&gt;""))</formula1>
    </dataValidation>
    <dataValidation type="custom" errorStyle="warning" showInputMessage="1" showErrorMessage="1" errorTitle="Energy Storage " error="This measure is defined as an Energy Storage measure. Do not enter any value under this column!" sqref="N19:S28" xr:uid="{9D16A957-9B89-40E3-81F8-556831DB8F48}">
      <formula1>OR(AND($F19&lt;&gt;"Energy Storage",$F19&lt;&gt;""))</formula1>
    </dataValidation>
    <dataValidation type="list" allowBlank="1" showInputMessage="1" showErrorMessage="1" sqref="D19:D28" xr:uid="{A5AD90C1-0F5F-4B1F-9C62-0C2C0063A810}">
      <formula1>"Yes, No"</formula1>
    </dataValidation>
    <dataValidation type="list" allowBlank="1" showInputMessage="1" showErrorMessage="1" sqref="F12" xr:uid="{F20DB8FE-B022-464D-9470-F12C80B01A82}">
      <formula1>"Study, Rebate Application, As-built"</formula1>
    </dataValidation>
  </dataValidations>
  <pageMargins left="0.25" right="0.25" top="0.75" bottom="0.75" header="0.05" footer="0.05"/>
  <pageSetup scale="35" fitToHeight="0" orientation="landscape" r:id="rId1"/>
  <drawing r:id="rId2"/>
  <legacyDrawing r:id="rId3"/>
  <extLst>
    <ext xmlns:x14="http://schemas.microsoft.com/office/spreadsheetml/2009/9/main" uri="{CCE6A557-97BC-4b89-ADB6-D9C93CAAB3DF}">
      <x14:dataValidations xmlns:xm="http://schemas.microsoft.com/office/excel/2006/main" count="24">
        <x14:dataValidation type="list" showInputMessage="1" showErrorMessage="1" xr:uid="{432F9097-D6AC-4515-97DD-49D6F674BE2C}">
          <x14:formula1>
            <xm:f>OFFSET(Variables!$K$6:$K$59,0,0,COUNTA(Variables!$K$6:$K$59),1)</xm:f>
          </x14:formula1>
          <xm:sqref>F19</xm:sqref>
        </x14:dataValidation>
        <x14:dataValidation type="list" allowBlank="1" showInputMessage="1" showErrorMessage="1" xr:uid="{61B87FB7-77AC-4D8A-8C65-E3B7F02EDC65}">
          <x14:formula1>
            <xm:f>OFFSET(Variables!$W$6:$W$59,0,0,COUNTA(Variables!$W$6:$W$59),1)</xm:f>
          </x14:formula1>
          <xm:sqref>G19</xm:sqref>
        </x14:dataValidation>
        <x14:dataValidation type="list" showInputMessage="1" showErrorMessage="1" xr:uid="{697127C0-DF8D-4CAB-8407-CE7DED94474E}">
          <x14:formula1>
            <xm:f>OFFSET(Variables!$L$6:$L$59,0,0,COUNTA(Variables!$L$6:$L$59),1)</xm:f>
          </x14:formula1>
          <xm:sqref>F20</xm:sqref>
        </x14:dataValidation>
        <x14:dataValidation type="list" showInputMessage="1" showErrorMessage="1" xr:uid="{E5E1003A-161A-4180-AE15-1228177F2416}">
          <x14:formula1>
            <xm:f>OFFSET(Variables!$M$6:$M$59,0,0,COUNTA(Variables!$M$6:$M$59),1)</xm:f>
          </x14:formula1>
          <xm:sqref>F21</xm:sqref>
        </x14:dataValidation>
        <x14:dataValidation type="list" showInputMessage="1" showErrorMessage="1" xr:uid="{C90A06B5-AAD4-46C7-A797-7AA7A51A7C7A}">
          <x14:formula1>
            <xm:f>OFFSET(Variables!$N$6:$N$59,0,0,COUNTA(Variables!$N$6:$N$59),1)</xm:f>
          </x14:formula1>
          <xm:sqref>F22</xm:sqref>
        </x14:dataValidation>
        <x14:dataValidation type="list" showInputMessage="1" showErrorMessage="1" xr:uid="{C6D08CC2-DD19-4470-AE7E-3A85620D55EE}">
          <x14:formula1>
            <xm:f>OFFSET(Variables!$O$6:$O$59,0,0,COUNTA(Variables!$O$6:$O$59),1)</xm:f>
          </x14:formula1>
          <xm:sqref>F23</xm:sqref>
        </x14:dataValidation>
        <x14:dataValidation type="list" showInputMessage="1" showErrorMessage="1" xr:uid="{2C29EBFF-E9E8-4193-840F-1F75FA9BA22B}">
          <x14:formula1>
            <xm:f>OFFSET(Variables!$P$6:$P$59,0,0,COUNTA(Variables!$P$6:$P$59),1)</xm:f>
          </x14:formula1>
          <xm:sqref>F24</xm:sqref>
        </x14:dataValidation>
        <x14:dataValidation type="list" showInputMessage="1" showErrorMessage="1" xr:uid="{68B78969-FB69-4DDA-BA23-EFAF86489C1A}">
          <x14:formula1>
            <xm:f>OFFSET(Variables!$Q$6:$Q$59,0,0,COUNTA(Variables!$Q$6:$Q$59),1)</xm:f>
          </x14:formula1>
          <xm:sqref>F25</xm:sqref>
        </x14:dataValidation>
        <x14:dataValidation type="list" showInputMessage="1" showErrorMessage="1" xr:uid="{D31EDDEC-2000-4FDD-8F8D-F368F1F3F519}">
          <x14:formula1>
            <xm:f>OFFSET(Variables!$R$6:$R$59,0,0,COUNTA(Variables!$R$6:$R$59),1)</xm:f>
          </x14:formula1>
          <xm:sqref>F26</xm:sqref>
        </x14:dataValidation>
        <x14:dataValidation type="list" showInputMessage="1" showErrorMessage="1" xr:uid="{88C3808D-118E-421E-A4DD-9824B0CC5A86}">
          <x14:formula1>
            <xm:f>OFFSET(Variables!$S$6:$S$59,0,0,COUNTA(Variables!$S$6:$S$59),1)</xm:f>
          </x14:formula1>
          <xm:sqref>F27</xm:sqref>
        </x14:dataValidation>
        <x14:dataValidation type="list" showInputMessage="1" showErrorMessage="1" xr:uid="{5BEB80D1-88F6-4A2A-936A-08F245E26718}">
          <x14:formula1>
            <xm:f>OFFSET(Variables!$T$6:$T$59,0,0,COUNTA(Variables!$T$6:$T$59),1)</xm:f>
          </x14:formula1>
          <xm:sqref>F28</xm:sqref>
        </x14:dataValidation>
        <x14:dataValidation type="list" allowBlank="1" showInputMessage="1" showErrorMessage="1" xr:uid="{2C2D986D-3B28-4EF2-B469-CE8F99FD4953}">
          <x14:formula1>
            <xm:f>IF(E19="Low carbon Electrification (LCE)", Variables!$AW$3:$AW$17, Variables!$AW$2)</xm:f>
          </x14:formula1>
          <xm:sqref>L19:L28</xm:sqref>
        </x14:dataValidation>
        <x14:dataValidation type="list" allowBlank="1" showInputMessage="1" showErrorMessage="1" xr:uid="{E3723CC6-B2E9-450D-867D-7D27F5E5A376}">
          <x14:formula1>
            <xm:f>OFFSET(Variables!$Z$6:$Z$59,0,0,COUNTA(Variables!$Z$6:$Z$59),1)</xm:f>
          </x14:formula1>
          <xm:sqref>G22 AO22:AP22</xm:sqref>
        </x14:dataValidation>
        <x14:dataValidation type="list" allowBlank="1" showInputMessage="1" showErrorMessage="1" xr:uid="{218F2003-9E57-4C27-8B0D-0C7E4F3B6D53}">
          <x14:formula1>
            <xm:f>OFFSET(Variables!$X$6:$X$59,0,0,COUNTA(Variables!$X$6:$X$59),1)</xm:f>
          </x14:formula1>
          <xm:sqref>G20</xm:sqref>
        </x14:dataValidation>
        <x14:dataValidation type="list" allowBlank="1" showInputMessage="1" showErrorMessage="1" xr:uid="{4FBD3D14-0380-4077-B1A3-7B7C894BE344}">
          <x14:formula1>
            <xm:f>OFFSET(Variables!$Y$6:$Y$59,0,0,COUNTA(Variables!$Y$6:$Y$59),1)</xm:f>
          </x14:formula1>
          <xm:sqref>G21 AO21:AP21</xm:sqref>
        </x14:dataValidation>
        <x14:dataValidation type="list" allowBlank="1" showInputMessage="1" showErrorMessage="1" xr:uid="{9656CAF7-5E36-4E4C-B494-92ADA9134625}">
          <x14:formula1>
            <xm:f>OFFSET(Variables!$AA$6:$AA$59,0,0,COUNTA(Variables!$AA$6:$AA$59),1)</xm:f>
          </x14:formula1>
          <xm:sqref>G23 AO23:AP23</xm:sqref>
        </x14:dataValidation>
        <x14:dataValidation type="list" allowBlank="1" showInputMessage="1" showErrorMessage="1" xr:uid="{3C7B3C8F-59A1-47F7-988E-E17E4BBB979B}">
          <x14:formula1>
            <xm:f>OFFSET(Variables!$AB$6:$AB$59,0,0,COUNTA(Variables!$AB$6:$AB$59),1)</xm:f>
          </x14:formula1>
          <xm:sqref>G24 AO24:AP24</xm:sqref>
        </x14:dataValidation>
        <x14:dataValidation type="list" allowBlank="1" showInputMessage="1" showErrorMessage="1" xr:uid="{AF7E91AC-49F0-42E5-BD91-6B9E9CF7D525}">
          <x14:formula1>
            <xm:f>OFFSET(Variables!$AC$6:$AC$59,0,0,COUNTA(Variables!$AC$6:$AC$59),1)</xm:f>
          </x14:formula1>
          <xm:sqref>G25 AO25:AP25</xm:sqref>
        </x14:dataValidation>
        <x14:dataValidation type="list" allowBlank="1" showInputMessage="1" showErrorMessage="1" xr:uid="{782FF950-A8EA-43F5-A53C-BE65AD5839FF}">
          <x14:formula1>
            <xm:f>OFFSET(Variables!$AD$6:$AD$59,0,0,COUNTA(Variables!$AD$6:$AD$59),1)</xm:f>
          </x14:formula1>
          <xm:sqref>G26 AO26:AP26</xm:sqref>
        </x14:dataValidation>
        <x14:dataValidation type="list" allowBlank="1" showInputMessage="1" showErrorMessage="1" xr:uid="{5FD6A4C2-7A48-4D95-A2E7-627240E9723B}">
          <x14:formula1>
            <xm:f>OFFSET(Variables!$AE$6:$AE$59,0,0,COUNTA(Variables!$AE$6:$AE$59),1)</xm:f>
          </x14:formula1>
          <xm:sqref>G27 AO27:AP27</xm:sqref>
        </x14:dataValidation>
        <x14:dataValidation type="list" allowBlank="1" showInputMessage="1" showErrorMessage="1" xr:uid="{651F7A5C-2A60-4C73-8DAB-1C178EB07C47}">
          <x14:formula1>
            <xm:f>OFFSET(Variables!$AF$6:$AF$59,0,0,COUNTA(Variables!$AF$6:$AF$59),1)</xm:f>
          </x14:formula1>
          <xm:sqref>G28 AO28:AP28</xm:sqref>
        </x14:dataValidation>
        <x14:dataValidation type="list" allowBlank="1" showInputMessage="1" showErrorMessage="1" xr:uid="{FDD9B6FC-5869-4B5C-A531-F44FA2488A9C}">
          <x14:formula1>
            <xm:f>OFFSET(Variables!$AJ$6:$AJ$59,0,0,COUNTA(Variables!$AJ$6:$AJ$59),1)</xm:f>
          </x14:formula1>
          <xm:sqref>AO20</xm:sqref>
        </x14:dataValidation>
        <x14:dataValidation type="list" allowBlank="1" showInputMessage="1" showErrorMessage="1" xr:uid="{F0FECED8-7DAD-418B-A2AA-EA2D4C6F142D}">
          <x14:formula1>
            <xm:f>Variables!$AU$2:$AU$3</xm:f>
          </x14:formula1>
          <xm:sqref>E19:E28</xm:sqref>
        </x14:dataValidation>
        <x14:dataValidation type="list" allowBlank="1" showInputMessage="1" showErrorMessage="1" xr:uid="{0AC47A6A-976E-4AE6-8768-A1DD96A74CB2}">
          <x14:formula1>
            <xm:f>OFFSET(Variables!$AI$6:$AI$59,0,0,COUNTA(Variables!$AI6:$AI$59),1)</xm:f>
          </x14:formula1>
          <xm:sqref>AO19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B77FA-93B4-4575-8814-889360C5441D}">
  <sheetPr>
    <tabColor rgb="FFE5F4FF"/>
    <pageSetUpPr fitToPage="1"/>
  </sheetPr>
  <dimension ref="A1:Q156"/>
  <sheetViews>
    <sheetView showGridLines="0" zoomScaleNormal="100" workbookViewId="0">
      <selection activeCell="C34" sqref="C34"/>
    </sheetView>
  </sheetViews>
  <sheetFormatPr defaultColWidth="0" defaultRowHeight="14" zeroHeight="1" x14ac:dyDescent="0.3"/>
  <cols>
    <col min="1" max="1" width="8.7265625" style="253" customWidth="1"/>
    <col min="2" max="2" width="19" style="253" customWidth="1"/>
    <col min="3" max="3" width="11.1796875" style="253" customWidth="1"/>
    <col min="4" max="7" width="8.7265625" style="253" customWidth="1"/>
    <col min="8" max="8" width="11.81640625" style="253" customWidth="1"/>
    <col min="9" max="9" width="8.7265625" style="253" customWidth="1"/>
    <col min="10" max="10" width="14.81640625" style="253" customWidth="1"/>
    <col min="11" max="11" width="13.1796875" style="253" customWidth="1"/>
    <col min="12" max="12" width="12.81640625" style="253" customWidth="1"/>
    <col min="13" max="13" width="14.1796875" style="253" customWidth="1"/>
    <col min="14" max="14" width="8.7265625" style="253" customWidth="1"/>
    <col min="15" max="17" width="0" style="253" hidden="1" customWidth="1"/>
    <col min="18" max="16384" width="8.7265625" style="253" hidden="1"/>
  </cols>
  <sheetData>
    <row r="1" spans="1:13" x14ac:dyDescent="0.3">
      <c r="A1" s="186"/>
      <c r="B1" s="186"/>
      <c r="C1" s="186"/>
      <c r="D1" s="186"/>
      <c r="E1" s="186"/>
      <c r="F1" s="186"/>
      <c r="G1" s="186"/>
      <c r="H1" s="186"/>
      <c r="I1" s="186"/>
      <c r="J1" s="186"/>
      <c r="K1" s="186"/>
      <c r="L1" s="186"/>
      <c r="M1" s="186"/>
    </row>
    <row r="2" spans="1:13" ht="25" x14ac:dyDescent="0.3">
      <c r="A2" s="339" t="s">
        <v>371</v>
      </c>
      <c r="B2" s="339"/>
      <c r="C2" s="339"/>
      <c r="D2" s="339"/>
      <c r="E2" s="339"/>
      <c r="F2" s="339"/>
      <c r="G2" s="339"/>
      <c r="H2" s="339"/>
      <c r="I2" s="339"/>
      <c r="J2" s="339"/>
      <c r="K2" s="339"/>
      <c r="L2" s="339"/>
      <c r="M2" s="339"/>
    </row>
    <row r="3" spans="1:13" ht="19" customHeight="1" x14ac:dyDescent="0.3">
      <c r="A3" s="340" t="str">
        <f>IF('1-Proposed Measures'!F12="Study","This tab to be completed at the Study Stage","THIS TAB DOES NOT NEED TO BE FILLED OUT - Tab is to be filled out at the Study Stage")</f>
        <v>THIS TAB DOES NOT NEED TO BE FILLED OUT - Tab is to be filled out at the Study Stage</v>
      </c>
      <c r="B3" s="340"/>
      <c r="C3" s="340"/>
      <c r="D3" s="340"/>
      <c r="E3" s="340"/>
      <c r="F3" s="340"/>
      <c r="G3" s="340"/>
      <c r="H3" s="340"/>
      <c r="I3" s="340"/>
      <c r="J3" s="340"/>
      <c r="K3" s="340"/>
      <c r="L3" s="340"/>
      <c r="M3" s="340"/>
    </row>
    <row r="4" spans="1:13" ht="30" customHeight="1" x14ac:dyDescent="0.3">
      <c r="A4" s="187" t="str">
        <f>Instructions!A9</f>
        <v>MURBRP Custom Workbook - Version 1.1 - November 2024</v>
      </c>
      <c r="B4" s="187"/>
      <c r="C4" s="188"/>
      <c r="D4" s="188"/>
      <c r="E4" s="188"/>
      <c r="F4" s="188"/>
      <c r="G4" s="188"/>
      <c r="H4" s="188"/>
      <c r="I4" s="188"/>
      <c r="J4" s="188"/>
      <c r="K4" s="188"/>
    </row>
    <row r="5" spans="1:13" ht="15.5" x14ac:dyDescent="0.3">
      <c r="A5" s="326" t="s">
        <v>372</v>
      </c>
      <c r="B5" s="326"/>
      <c r="C5" s="326"/>
      <c r="D5" s="326"/>
      <c r="E5" s="326"/>
      <c r="F5" s="326"/>
      <c r="G5" s="326"/>
      <c r="H5" s="326"/>
      <c r="I5" s="326"/>
      <c r="J5" s="326"/>
      <c r="K5" s="326"/>
      <c r="L5" s="326"/>
      <c r="M5" s="326"/>
    </row>
    <row r="6" spans="1:13" ht="15.5" x14ac:dyDescent="0.3">
      <c r="A6" s="254"/>
      <c r="B6" s="254"/>
      <c r="C6" s="254"/>
      <c r="D6" s="254"/>
      <c r="E6" s="254"/>
      <c r="F6" s="254"/>
      <c r="G6" s="254"/>
      <c r="H6" s="254"/>
      <c r="I6" s="254"/>
      <c r="J6" s="254"/>
      <c r="K6" s="254"/>
      <c r="L6" s="254"/>
      <c r="M6" s="254"/>
    </row>
    <row r="7" spans="1:13" x14ac:dyDescent="0.3">
      <c r="A7" s="189" t="s">
        <v>373</v>
      </c>
      <c r="B7" s="189"/>
      <c r="C7" s="247"/>
      <c r="D7" s="190" t="s">
        <v>374</v>
      </c>
      <c r="E7" s="186"/>
      <c r="F7" s="186"/>
      <c r="G7" s="191" t="s">
        <v>8</v>
      </c>
      <c r="H7" s="262"/>
      <c r="I7" s="190" t="s">
        <v>451</v>
      </c>
    </row>
    <row r="8" spans="1:13" ht="15.5" x14ac:dyDescent="0.3">
      <c r="A8" s="246"/>
      <c r="B8" s="246"/>
      <c r="C8" s="246"/>
      <c r="D8" s="192"/>
      <c r="E8" s="192"/>
      <c r="F8" s="192"/>
      <c r="G8" s="192"/>
      <c r="H8" s="192"/>
      <c r="I8" s="192"/>
      <c r="J8" s="192"/>
      <c r="K8" s="192"/>
      <c r="L8" s="192"/>
      <c r="M8" s="192"/>
    </row>
    <row r="9" spans="1:13" x14ac:dyDescent="0.3">
      <c r="A9" s="193" t="s">
        <v>375</v>
      </c>
      <c r="B9" s="194"/>
      <c r="C9" s="338">
        <f>'1-Proposed Measures'!F10</f>
        <v>0</v>
      </c>
      <c r="D9" s="338"/>
      <c r="E9" s="338"/>
      <c r="F9" s="338"/>
      <c r="G9" s="338"/>
      <c r="H9" s="338"/>
    </row>
    <row r="10" spans="1:13" x14ac:dyDescent="0.3">
      <c r="A10" s="193" t="s">
        <v>376</v>
      </c>
      <c r="B10" s="194"/>
      <c r="C10" s="338">
        <f>'1-Proposed Measures'!I10</f>
        <v>0</v>
      </c>
      <c r="D10" s="338"/>
      <c r="E10" s="338"/>
      <c r="F10" s="338"/>
      <c r="G10" s="338"/>
      <c r="H10" s="338"/>
    </row>
    <row r="11" spans="1:13" x14ac:dyDescent="0.3">
      <c r="A11" s="193" t="s">
        <v>377</v>
      </c>
      <c r="B11" s="194"/>
      <c r="C11" s="338">
        <f>'1-Proposed Measures'!I10</f>
        <v>0</v>
      </c>
      <c r="D11" s="338"/>
      <c r="E11" s="338"/>
      <c r="F11" s="338"/>
      <c r="G11" s="338"/>
      <c r="H11" s="338"/>
    </row>
    <row r="12" spans="1:13" x14ac:dyDescent="0.3">
      <c r="A12" s="186"/>
      <c r="B12" s="186"/>
      <c r="C12" s="186"/>
      <c r="D12" s="186"/>
      <c r="E12" s="186"/>
      <c r="F12" s="195"/>
      <c r="G12" s="195"/>
      <c r="H12" s="195"/>
      <c r="I12" s="196"/>
      <c r="J12" s="195"/>
      <c r="K12" s="195"/>
      <c r="L12" s="195"/>
      <c r="M12" s="186"/>
    </row>
    <row r="13" spans="1:13" ht="15.5" x14ac:dyDescent="0.3">
      <c r="A13" s="326" t="s">
        <v>378</v>
      </c>
      <c r="B13" s="326"/>
      <c r="C13" s="326"/>
      <c r="D13" s="326"/>
      <c r="E13" s="326"/>
      <c r="F13" s="326"/>
      <c r="G13" s="326"/>
      <c r="H13" s="326"/>
      <c r="I13" s="326"/>
      <c r="J13" s="326"/>
      <c r="K13" s="326"/>
      <c r="L13" s="326"/>
      <c r="M13" s="326"/>
    </row>
    <row r="14" spans="1:13" x14ac:dyDescent="0.3">
      <c r="A14" s="196"/>
      <c r="B14" s="196"/>
      <c r="C14" s="196"/>
      <c r="D14" s="196"/>
      <c r="E14" s="196"/>
      <c r="F14" s="196"/>
      <c r="G14" s="196"/>
      <c r="H14" s="196"/>
      <c r="I14" s="196"/>
      <c r="J14" s="196"/>
      <c r="K14" s="196"/>
      <c r="L14" s="196"/>
      <c r="M14" s="196"/>
    </row>
    <row r="15" spans="1:13" ht="15.5" x14ac:dyDescent="0.3">
      <c r="A15" s="327" t="s">
        <v>379</v>
      </c>
      <c r="B15" s="327"/>
      <c r="C15" s="327"/>
      <c r="D15" s="327"/>
      <c r="E15" s="327"/>
      <c r="F15" s="327"/>
      <c r="G15" s="327"/>
      <c r="H15" s="327"/>
      <c r="I15" s="327"/>
      <c r="J15" s="327"/>
      <c r="K15" s="327"/>
      <c r="L15" s="327"/>
      <c r="M15" s="327"/>
    </row>
    <row r="16" spans="1:13" ht="15.5" x14ac:dyDescent="0.3">
      <c r="A16" s="248"/>
      <c r="B16" s="246"/>
      <c r="C16" s="246"/>
      <c r="D16" s="192"/>
      <c r="E16" s="192"/>
      <c r="F16" s="192"/>
      <c r="G16" s="192"/>
      <c r="H16" s="192"/>
      <c r="I16" s="192"/>
      <c r="J16" s="192"/>
      <c r="K16" s="192"/>
      <c r="L16" s="192"/>
      <c r="M16" s="192"/>
    </row>
    <row r="17" spans="1:13" x14ac:dyDescent="0.3">
      <c r="A17" s="189" t="s">
        <v>380</v>
      </c>
      <c r="B17" s="197"/>
      <c r="C17" s="328"/>
      <c r="D17" s="328"/>
      <c r="E17" s="328"/>
      <c r="F17" s="328"/>
      <c r="G17" s="328"/>
      <c r="H17" s="328"/>
    </row>
    <row r="18" spans="1:13" x14ac:dyDescent="0.3">
      <c r="A18" s="193" t="s">
        <v>381</v>
      </c>
      <c r="B18" s="194"/>
      <c r="C18" s="328"/>
      <c r="D18" s="328"/>
      <c r="E18" s="328"/>
      <c r="F18" s="328"/>
      <c r="G18" s="328"/>
      <c r="H18" s="328"/>
    </row>
    <row r="19" spans="1:13" x14ac:dyDescent="0.3">
      <c r="A19" s="193" t="s">
        <v>382</v>
      </c>
      <c r="B19" s="194"/>
      <c r="C19" s="328"/>
      <c r="D19" s="328"/>
      <c r="E19" s="328"/>
      <c r="F19" s="328"/>
      <c r="G19" s="328"/>
      <c r="H19" s="328"/>
    </row>
    <row r="20" spans="1:13" x14ac:dyDescent="0.3">
      <c r="A20" s="193" t="s">
        <v>383</v>
      </c>
      <c r="B20" s="194"/>
      <c r="C20" s="329"/>
      <c r="D20" s="328"/>
      <c r="E20" s="328"/>
      <c r="F20" s="328"/>
      <c r="G20" s="328"/>
      <c r="H20" s="328"/>
      <c r="I20" s="193" t="s">
        <v>384</v>
      </c>
      <c r="J20" s="193"/>
      <c r="K20" s="330"/>
      <c r="L20" s="330"/>
    </row>
    <row r="21" spans="1:13" x14ac:dyDescent="0.3">
      <c r="A21" s="196"/>
      <c r="B21" s="196"/>
      <c r="C21" s="196"/>
      <c r="D21" s="196"/>
      <c r="E21" s="196"/>
      <c r="F21" s="196"/>
      <c r="G21" s="196"/>
      <c r="H21" s="196"/>
      <c r="I21" s="196"/>
      <c r="J21" s="196"/>
      <c r="K21" s="196"/>
      <c r="L21" s="196"/>
      <c r="M21" s="196"/>
    </row>
    <row r="22" spans="1:13" x14ac:dyDescent="0.3">
      <c r="A22" s="322" t="s">
        <v>385</v>
      </c>
      <c r="B22" s="322"/>
      <c r="C22" s="322"/>
      <c r="D22" s="322"/>
      <c r="E22" s="322"/>
      <c r="F22" s="322"/>
      <c r="G22" s="322"/>
      <c r="H22" s="322"/>
      <c r="I22" s="322"/>
      <c r="J22" s="322"/>
      <c r="K22" s="322"/>
      <c r="L22" s="322"/>
      <c r="M22" s="322"/>
    </row>
    <row r="23" spans="1:13" x14ac:dyDescent="0.3">
      <c r="A23" s="331"/>
      <c r="B23" s="332"/>
      <c r="C23" s="332"/>
      <c r="D23" s="332"/>
      <c r="E23" s="332"/>
      <c r="F23" s="332"/>
      <c r="G23" s="333"/>
      <c r="H23" s="333"/>
      <c r="I23" s="333"/>
      <c r="J23" s="333"/>
      <c r="K23" s="333"/>
      <c r="L23" s="333"/>
      <c r="M23" s="334"/>
    </row>
    <row r="24" spans="1:13" x14ac:dyDescent="0.3">
      <c r="A24" s="335"/>
      <c r="B24" s="336"/>
      <c r="C24" s="336"/>
      <c r="D24" s="336"/>
      <c r="E24" s="336"/>
      <c r="F24" s="336"/>
      <c r="G24" s="336"/>
      <c r="H24" s="336"/>
      <c r="I24" s="336"/>
      <c r="J24" s="336"/>
      <c r="K24" s="336"/>
      <c r="L24" s="336"/>
      <c r="M24" s="337"/>
    </row>
    <row r="25" spans="1:13" x14ac:dyDescent="0.3">
      <c r="A25" s="196"/>
      <c r="B25" s="196"/>
      <c r="C25" s="196"/>
      <c r="D25" s="196"/>
      <c r="E25" s="196"/>
      <c r="F25" s="196"/>
      <c r="G25" s="196"/>
      <c r="H25" s="196"/>
      <c r="I25" s="196"/>
      <c r="J25" s="196"/>
      <c r="K25" s="196"/>
      <c r="L25" s="196"/>
      <c r="M25" s="196"/>
    </row>
    <row r="26" spans="1:13" x14ac:dyDescent="0.3">
      <c r="A26" s="186"/>
      <c r="B26" s="186"/>
      <c r="C26" s="196"/>
      <c r="D26" s="198"/>
      <c r="E26" s="199"/>
      <c r="F26" s="199"/>
      <c r="G26" s="186"/>
      <c r="H26" s="186"/>
      <c r="I26" s="186"/>
      <c r="J26" s="200"/>
      <c r="K26" s="248"/>
      <c r="L26" s="248"/>
      <c r="M26" s="248"/>
    </row>
    <row r="27" spans="1:13" ht="15.5" x14ac:dyDescent="0.3">
      <c r="A27" s="325" t="s">
        <v>386</v>
      </c>
      <c r="B27" s="325"/>
      <c r="C27" s="325"/>
      <c r="D27" s="325"/>
      <c r="E27" s="325"/>
      <c r="F27" s="325"/>
      <c r="G27" s="325"/>
      <c r="H27" s="325"/>
      <c r="I27" s="325"/>
      <c r="J27" s="325"/>
      <c r="K27" s="325"/>
      <c r="L27" s="325"/>
      <c r="M27" s="325"/>
    </row>
    <row r="28" spans="1:13" x14ac:dyDescent="0.3">
      <c r="A28" s="186" t="s">
        <v>387</v>
      </c>
      <c r="B28" s="186"/>
      <c r="C28" s="186"/>
      <c r="D28" s="186"/>
      <c r="E28" s="186"/>
      <c r="F28" s="186"/>
      <c r="G28" s="186"/>
      <c r="H28" s="186"/>
      <c r="I28" s="247"/>
      <c r="J28" s="186"/>
      <c r="K28" s="201"/>
    </row>
    <row r="29" spans="1:13" x14ac:dyDescent="0.3">
      <c r="A29" s="186"/>
      <c r="B29" s="186"/>
      <c r="C29" s="186"/>
      <c r="D29" s="186"/>
      <c r="E29" s="186"/>
      <c r="F29" s="186"/>
      <c r="G29" s="186"/>
      <c r="H29" s="186"/>
      <c r="I29" s="186"/>
      <c r="J29" s="186"/>
      <c r="K29" s="186"/>
      <c r="L29" s="186"/>
      <c r="M29" s="202" t="s">
        <v>388</v>
      </c>
    </row>
    <row r="30" spans="1:13" x14ac:dyDescent="0.3">
      <c r="A30" s="186" t="s">
        <v>389</v>
      </c>
      <c r="B30" s="186"/>
      <c r="C30" s="186"/>
      <c r="D30" s="186"/>
      <c r="E30" s="186"/>
      <c r="F30" s="186"/>
      <c r="G30" s="186"/>
      <c r="H30" s="186"/>
      <c r="I30" s="247"/>
      <c r="J30" s="186"/>
      <c r="K30" s="201"/>
    </row>
    <row r="31" spans="1:13" x14ac:dyDescent="0.3">
      <c r="A31" s="186"/>
      <c r="B31" s="186"/>
      <c r="C31" s="186"/>
      <c r="D31" s="186"/>
      <c r="E31" s="186"/>
      <c r="F31" s="186"/>
      <c r="G31" s="186"/>
      <c r="H31" s="186"/>
      <c r="I31" s="186"/>
      <c r="J31" s="186"/>
      <c r="K31" s="186"/>
      <c r="L31" s="186"/>
      <c r="M31" s="202" t="s">
        <v>388</v>
      </c>
    </row>
    <row r="32" spans="1:13" ht="15.5" x14ac:dyDescent="0.3">
      <c r="A32" s="261" t="s">
        <v>390</v>
      </c>
      <c r="B32" s="261"/>
      <c r="C32" s="255"/>
      <c r="D32" s="255"/>
      <c r="E32" s="255"/>
      <c r="F32" s="255"/>
      <c r="G32" s="255"/>
      <c r="H32" s="255"/>
      <c r="I32" s="255"/>
      <c r="J32" s="255"/>
      <c r="K32" s="255"/>
      <c r="L32" s="255"/>
      <c r="M32" s="255"/>
    </row>
    <row r="33" spans="1:16" x14ac:dyDescent="0.3">
      <c r="A33" s="186"/>
      <c r="B33" s="203"/>
      <c r="C33" s="203"/>
      <c r="D33" s="203"/>
      <c r="E33" s="203"/>
      <c r="F33" s="203"/>
      <c r="G33" s="203"/>
      <c r="H33" s="203"/>
      <c r="I33" s="203"/>
      <c r="J33" s="204"/>
      <c r="K33" s="204"/>
      <c r="L33" s="205"/>
      <c r="M33" s="203"/>
    </row>
    <row r="34" spans="1:16" s="207" customFormat="1" ht="25" customHeight="1" x14ac:dyDescent="0.25">
      <c r="A34" s="186" t="s">
        <v>391</v>
      </c>
      <c r="B34" s="186"/>
      <c r="C34" s="206"/>
      <c r="D34" s="186" t="s">
        <v>392</v>
      </c>
      <c r="E34" s="186"/>
      <c r="F34" s="206"/>
      <c r="H34" s="196"/>
      <c r="I34" s="196" t="s">
        <v>393</v>
      </c>
      <c r="J34" s="206"/>
      <c r="L34" s="196" t="s">
        <v>392</v>
      </c>
      <c r="M34" s="206"/>
      <c r="P34" s="208"/>
    </row>
    <row r="35" spans="1:16" s="207" customFormat="1" ht="25" customHeight="1" x14ac:dyDescent="0.25">
      <c r="A35" s="186" t="s">
        <v>394</v>
      </c>
      <c r="B35" s="186"/>
      <c r="C35" s="206"/>
      <c r="D35" s="250"/>
      <c r="E35" s="196"/>
      <c r="F35" s="196"/>
      <c r="G35" s="196"/>
      <c r="H35" s="196"/>
      <c r="I35" s="209"/>
      <c r="K35" s="186"/>
    </row>
    <row r="36" spans="1:16" s="207" customFormat="1" ht="15" customHeight="1" x14ac:dyDescent="0.25">
      <c r="A36" s="196"/>
      <c r="B36" s="196"/>
      <c r="C36" s="210"/>
      <c r="D36" s="186"/>
      <c r="E36" s="193"/>
      <c r="F36" s="196"/>
      <c r="G36" s="196"/>
      <c r="H36" s="196"/>
      <c r="I36" s="211"/>
      <c r="J36" s="212"/>
      <c r="K36" s="186"/>
    </row>
    <row r="37" spans="1:16" s="186" customFormat="1" ht="15" customHeight="1" x14ac:dyDescent="0.25">
      <c r="A37" s="213" t="s">
        <v>395</v>
      </c>
      <c r="B37" s="214"/>
      <c r="C37" s="215"/>
      <c r="D37" s="214"/>
      <c r="E37" s="214"/>
      <c r="F37" s="214"/>
    </row>
    <row r="38" spans="1:16" s="186" customFormat="1" ht="15" customHeight="1" x14ac:dyDescent="0.25">
      <c r="A38" s="216" t="s">
        <v>396</v>
      </c>
      <c r="C38" s="217"/>
      <c r="D38" s="214"/>
      <c r="E38" s="214"/>
      <c r="F38" s="214"/>
      <c r="I38" s="248" t="s">
        <v>397</v>
      </c>
      <c r="L38" s="218"/>
      <c r="M38" s="203" t="s">
        <v>398</v>
      </c>
    </row>
    <row r="39" spans="1:16" s="186" customFormat="1" ht="15" customHeight="1" x14ac:dyDescent="0.25">
      <c r="A39" s="216" t="s">
        <v>399</v>
      </c>
      <c r="B39" s="214"/>
      <c r="C39" s="244"/>
      <c r="D39" s="216" t="s">
        <v>400</v>
      </c>
      <c r="E39" s="214"/>
      <c r="G39" s="248"/>
      <c r="I39" s="248" t="s">
        <v>401</v>
      </c>
      <c r="L39" s="218"/>
      <c r="M39" s="203" t="s">
        <v>398</v>
      </c>
    </row>
    <row r="40" spans="1:16" s="186" customFormat="1" ht="15" customHeight="1" x14ac:dyDescent="0.25">
      <c r="A40" s="216" t="s">
        <v>402</v>
      </c>
      <c r="B40" s="214"/>
      <c r="C40" s="244"/>
      <c r="D40" s="216" t="s">
        <v>403</v>
      </c>
      <c r="E40" s="214"/>
      <c r="G40" s="248"/>
      <c r="I40" s="248" t="s">
        <v>404</v>
      </c>
      <c r="L40" s="218"/>
      <c r="M40" s="216" t="s">
        <v>398</v>
      </c>
    </row>
    <row r="41" spans="1:16" s="186" customFormat="1" ht="15" customHeight="1" x14ac:dyDescent="0.25">
      <c r="A41" s="248" t="s">
        <v>405</v>
      </c>
      <c r="B41" s="214"/>
      <c r="C41" s="244"/>
      <c r="D41" s="214"/>
      <c r="E41" s="248"/>
      <c r="I41" s="248" t="s">
        <v>406</v>
      </c>
      <c r="L41" s="218"/>
      <c r="M41" s="216" t="s">
        <v>398</v>
      </c>
    </row>
    <row r="42" spans="1:16" s="186" customFormat="1" ht="15" customHeight="1" x14ac:dyDescent="0.25">
      <c r="A42" s="248"/>
      <c r="B42" s="248"/>
      <c r="D42" s="203"/>
      <c r="E42" s="219"/>
      <c r="F42" s="220"/>
      <c r="G42" s="220"/>
      <c r="H42" s="220"/>
      <c r="I42" s="220"/>
      <c r="J42" s="220"/>
    </row>
    <row r="43" spans="1:16" s="186" customFormat="1" ht="15" customHeight="1" x14ac:dyDescent="0.25">
      <c r="A43" s="248"/>
      <c r="B43" s="248"/>
      <c r="C43" s="219"/>
      <c r="D43" s="203"/>
      <c r="E43" s="219"/>
      <c r="F43" s="220"/>
      <c r="G43" s="220"/>
      <c r="H43" s="220"/>
      <c r="I43" s="220"/>
      <c r="J43" s="220"/>
    </row>
    <row r="44" spans="1:16" s="186" customFormat="1" ht="22.5" customHeight="1" x14ac:dyDescent="0.25">
      <c r="A44" s="325" t="s">
        <v>407</v>
      </c>
      <c r="B44" s="325"/>
      <c r="C44" s="325"/>
      <c r="D44" s="325"/>
      <c r="E44" s="325"/>
      <c r="F44" s="325"/>
      <c r="G44" s="325"/>
      <c r="H44" s="325"/>
      <c r="I44" s="325"/>
      <c r="J44" s="325"/>
    </row>
    <row r="45" spans="1:16" s="186" customFormat="1" ht="15" customHeight="1" x14ac:dyDescent="0.25">
      <c r="A45" s="322" t="s">
        <v>408</v>
      </c>
      <c r="B45" s="322"/>
      <c r="C45" s="322"/>
      <c r="D45" s="322"/>
      <c r="E45" s="322"/>
      <c r="F45" s="322"/>
      <c r="G45" s="322"/>
      <c r="H45" s="322"/>
      <c r="I45" s="322"/>
      <c r="J45" s="322"/>
    </row>
    <row r="46" spans="1:16" s="186" customFormat="1" ht="15" customHeight="1" x14ac:dyDescent="0.25">
      <c r="A46" s="323"/>
      <c r="B46" s="323"/>
      <c r="C46" s="323"/>
      <c r="D46" s="323"/>
      <c r="E46" s="256" t="s">
        <v>409</v>
      </c>
    </row>
    <row r="47" spans="1:16" s="186" customFormat="1" ht="15" customHeight="1" x14ac:dyDescent="0.25">
      <c r="A47" s="257" t="s">
        <v>410</v>
      </c>
      <c r="B47" s="257"/>
      <c r="C47" s="318"/>
      <c r="D47" s="318"/>
      <c r="E47" s="258" t="s">
        <v>411</v>
      </c>
    </row>
    <row r="48" spans="1:16" s="186" customFormat="1" ht="15" customHeight="1" x14ac:dyDescent="0.25">
      <c r="A48" s="257" t="s">
        <v>412</v>
      </c>
      <c r="B48" s="257"/>
      <c r="C48" s="318"/>
      <c r="D48" s="318"/>
      <c r="E48" s="258" t="s">
        <v>413</v>
      </c>
    </row>
    <row r="49" spans="1:13" s="186" customFormat="1" ht="15" customHeight="1" x14ac:dyDescent="0.25">
      <c r="A49" s="257" t="s">
        <v>414</v>
      </c>
      <c r="B49" s="257"/>
      <c r="C49" s="318"/>
      <c r="D49" s="318"/>
      <c r="E49" s="258" t="s">
        <v>398</v>
      </c>
    </row>
    <row r="50" spans="1:13" s="186" customFormat="1" ht="15" customHeight="1" x14ac:dyDescent="0.25">
      <c r="A50" s="257" t="s">
        <v>415</v>
      </c>
      <c r="B50" s="257"/>
      <c r="C50" s="318"/>
      <c r="D50" s="318"/>
      <c r="E50" s="258" t="s">
        <v>398</v>
      </c>
    </row>
    <row r="51" spans="1:13" s="186" customFormat="1" ht="15" customHeight="1" x14ac:dyDescent="0.25">
      <c r="A51" s="257" t="s">
        <v>416</v>
      </c>
      <c r="B51" s="257"/>
      <c r="C51" s="324"/>
      <c r="D51" s="324"/>
      <c r="E51" s="263" t="s">
        <v>452</v>
      </c>
      <c r="H51" s="221"/>
      <c r="J51" s="222"/>
    </row>
    <row r="52" spans="1:13" s="186" customFormat="1" ht="15" customHeight="1" x14ac:dyDescent="0.25">
      <c r="A52" s="259"/>
      <c r="B52" s="248"/>
      <c r="C52" s="248"/>
      <c r="D52" s="248"/>
      <c r="E52" s="248"/>
      <c r="F52" s="248"/>
      <c r="G52" s="248"/>
      <c r="H52" s="248"/>
      <c r="I52" s="248"/>
      <c r="J52" s="248"/>
    </row>
    <row r="53" spans="1:13" s="186" customFormat="1" ht="13.5" customHeight="1" x14ac:dyDescent="0.25">
      <c r="A53" s="317" t="s">
        <v>417</v>
      </c>
      <c r="B53" s="317"/>
      <c r="C53" s="317"/>
      <c r="D53" s="317"/>
      <c r="E53" s="317"/>
      <c r="F53" s="317"/>
      <c r="G53" s="317"/>
      <c r="H53" s="317"/>
      <c r="I53" s="317"/>
      <c r="J53" s="317"/>
      <c r="K53" s="317"/>
      <c r="L53" s="317"/>
      <c r="M53" s="317"/>
    </row>
    <row r="54" spans="1:13" s="186" customFormat="1" ht="15" customHeight="1" x14ac:dyDescent="0.25">
      <c r="A54" s="313"/>
      <c r="B54" s="313"/>
      <c r="C54" s="313"/>
      <c r="D54" s="313"/>
      <c r="E54" s="313"/>
      <c r="F54" s="313"/>
      <c r="G54" s="313"/>
      <c r="H54" s="313"/>
      <c r="I54" s="313"/>
      <c r="J54" s="313"/>
      <c r="K54" s="313"/>
      <c r="L54" s="313"/>
      <c r="M54" s="313"/>
    </row>
    <row r="55" spans="1:13" s="186" customFormat="1" ht="15" customHeight="1" x14ac:dyDescent="0.25">
      <c r="A55" s="313"/>
      <c r="B55" s="313"/>
      <c r="C55" s="313"/>
      <c r="D55" s="313"/>
      <c r="E55" s="313"/>
      <c r="F55" s="313"/>
      <c r="G55" s="313"/>
      <c r="H55" s="313"/>
      <c r="I55" s="313"/>
      <c r="J55" s="313"/>
      <c r="K55" s="313"/>
      <c r="L55" s="313"/>
      <c r="M55" s="313"/>
    </row>
    <row r="56" spans="1:13" s="186" customFormat="1" ht="15" customHeight="1" x14ac:dyDescent="0.25">
      <c r="A56" s="313"/>
      <c r="B56" s="313"/>
      <c r="C56" s="313"/>
      <c r="D56" s="313"/>
      <c r="E56" s="313"/>
      <c r="F56" s="313"/>
      <c r="G56" s="313"/>
      <c r="H56" s="313"/>
      <c r="I56" s="313"/>
      <c r="J56" s="313"/>
      <c r="K56" s="313"/>
      <c r="L56" s="313"/>
      <c r="M56" s="313"/>
    </row>
    <row r="57" spans="1:13" s="186" customFormat="1" ht="15" customHeight="1" x14ac:dyDescent="0.25">
      <c r="A57" s="313"/>
      <c r="B57" s="313"/>
      <c r="C57" s="313"/>
      <c r="D57" s="313"/>
      <c r="E57" s="313"/>
      <c r="F57" s="313"/>
      <c r="G57" s="313"/>
      <c r="H57" s="313"/>
      <c r="I57" s="313"/>
      <c r="J57" s="313"/>
      <c r="K57" s="313"/>
      <c r="L57" s="313"/>
      <c r="M57" s="313"/>
    </row>
    <row r="58" spans="1:13" s="186" customFormat="1" ht="15" customHeight="1" x14ac:dyDescent="0.25">
      <c r="A58" s="313"/>
      <c r="B58" s="313"/>
      <c r="C58" s="313"/>
      <c r="D58" s="313"/>
      <c r="E58" s="313"/>
      <c r="F58" s="313"/>
      <c r="G58" s="313"/>
      <c r="H58" s="313"/>
      <c r="I58" s="313"/>
      <c r="J58" s="313"/>
      <c r="K58" s="313"/>
      <c r="L58" s="313"/>
      <c r="M58" s="313"/>
    </row>
    <row r="59" spans="1:13" s="186" customFormat="1" ht="15" customHeight="1" x14ac:dyDescent="0.25">
      <c r="A59" s="313"/>
      <c r="B59" s="313"/>
      <c r="C59" s="313"/>
      <c r="D59" s="313"/>
      <c r="E59" s="313"/>
      <c r="F59" s="313"/>
      <c r="G59" s="313"/>
      <c r="H59" s="313"/>
      <c r="I59" s="313"/>
      <c r="J59" s="313"/>
      <c r="K59" s="313"/>
      <c r="L59" s="313"/>
      <c r="M59" s="313"/>
    </row>
    <row r="60" spans="1:13" s="186" customFormat="1" ht="15" customHeight="1" x14ac:dyDescent="0.25">
      <c r="A60" s="313"/>
      <c r="B60" s="313"/>
      <c r="C60" s="313"/>
      <c r="D60" s="313"/>
      <c r="E60" s="313"/>
      <c r="F60" s="313"/>
      <c r="G60" s="313"/>
      <c r="H60" s="313"/>
      <c r="I60" s="313"/>
      <c r="J60" s="313"/>
      <c r="K60" s="313"/>
      <c r="L60" s="313"/>
      <c r="M60" s="313"/>
    </row>
    <row r="61" spans="1:13" s="186" customFormat="1" ht="15" customHeight="1" x14ac:dyDescent="0.25">
      <c r="A61" s="313"/>
      <c r="B61" s="313"/>
      <c r="C61" s="313"/>
      <c r="D61" s="313"/>
      <c r="E61" s="313"/>
      <c r="F61" s="313"/>
      <c r="G61" s="313"/>
      <c r="H61" s="313"/>
      <c r="I61" s="313"/>
      <c r="J61" s="313"/>
      <c r="K61" s="313"/>
      <c r="L61" s="313"/>
      <c r="M61" s="313"/>
    </row>
    <row r="62" spans="1:13" s="186" customFormat="1" ht="15" customHeight="1" x14ac:dyDescent="0.25">
      <c r="A62" s="319"/>
      <c r="B62" s="320"/>
      <c r="C62" s="320"/>
      <c r="D62" s="320"/>
      <c r="E62" s="320"/>
      <c r="F62" s="320"/>
      <c r="G62" s="320"/>
      <c r="H62" s="320"/>
      <c r="I62" s="320"/>
      <c r="J62" s="320"/>
      <c r="K62" s="320"/>
      <c r="L62" s="320"/>
      <c r="M62" s="320"/>
    </row>
    <row r="63" spans="1:13" s="186" customFormat="1" ht="13.5" customHeight="1" x14ac:dyDescent="0.25">
      <c r="A63" s="317" t="s">
        <v>418</v>
      </c>
      <c r="B63" s="317"/>
      <c r="C63" s="317"/>
      <c r="D63" s="317"/>
      <c r="E63" s="317"/>
      <c r="F63" s="317"/>
      <c r="G63" s="317"/>
      <c r="H63" s="317"/>
      <c r="I63" s="317"/>
      <c r="J63" s="317"/>
      <c r="K63" s="317"/>
      <c r="L63" s="317"/>
      <c r="M63" s="317"/>
    </row>
    <row r="64" spans="1:13" s="186" customFormat="1" ht="15" customHeight="1" x14ac:dyDescent="0.25">
      <c r="A64" s="313"/>
      <c r="B64" s="313"/>
      <c r="C64" s="313"/>
      <c r="D64" s="313"/>
      <c r="E64" s="313"/>
      <c r="F64" s="313"/>
      <c r="G64" s="313"/>
      <c r="H64" s="313"/>
      <c r="I64" s="313"/>
      <c r="J64" s="313"/>
      <c r="K64" s="313"/>
      <c r="L64" s="313"/>
      <c r="M64" s="313"/>
    </row>
    <row r="65" spans="1:13" s="186" customFormat="1" ht="15" customHeight="1" x14ac:dyDescent="0.25">
      <c r="A65" s="313"/>
      <c r="B65" s="313"/>
      <c r="C65" s="313"/>
      <c r="D65" s="313"/>
      <c r="E65" s="313"/>
      <c r="F65" s="313"/>
      <c r="G65" s="313"/>
      <c r="H65" s="313"/>
      <c r="I65" s="313"/>
      <c r="J65" s="313"/>
      <c r="K65" s="313"/>
      <c r="L65" s="313"/>
      <c r="M65" s="313"/>
    </row>
    <row r="66" spans="1:13" s="186" customFormat="1" ht="15" customHeight="1" x14ac:dyDescent="0.25">
      <c r="A66" s="313"/>
      <c r="B66" s="313"/>
      <c r="C66" s="313"/>
      <c r="D66" s="313"/>
      <c r="E66" s="313"/>
      <c r="F66" s="313"/>
      <c r="G66" s="313"/>
      <c r="H66" s="313"/>
      <c r="I66" s="313"/>
      <c r="J66" s="313"/>
      <c r="K66" s="313"/>
      <c r="L66" s="313"/>
      <c r="M66" s="313"/>
    </row>
    <row r="67" spans="1:13" s="186" customFormat="1" ht="15" customHeight="1" x14ac:dyDescent="0.25">
      <c r="A67" s="313"/>
      <c r="B67" s="313"/>
      <c r="C67" s="313"/>
      <c r="D67" s="313"/>
      <c r="E67" s="313"/>
      <c r="F67" s="313"/>
      <c r="G67" s="313"/>
      <c r="H67" s="313"/>
      <c r="I67" s="313"/>
      <c r="J67" s="313"/>
      <c r="K67" s="313"/>
      <c r="L67" s="313"/>
      <c r="M67" s="313"/>
    </row>
    <row r="68" spans="1:13" s="186" customFormat="1" ht="15" customHeight="1" x14ac:dyDescent="0.25">
      <c r="A68" s="313"/>
      <c r="B68" s="313"/>
      <c r="C68" s="313"/>
      <c r="D68" s="313"/>
      <c r="E68" s="313"/>
      <c r="F68" s="313"/>
      <c r="G68" s="313"/>
      <c r="H68" s="313"/>
      <c r="I68" s="313"/>
      <c r="J68" s="313"/>
      <c r="K68" s="313"/>
      <c r="L68" s="313"/>
      <c r="M68" s="313"/>
    </row>
    <row r="69" spans="1:13" s="186" customFormat="1" ht="15" customHeight="1" x14ac:dyDescent="0.25">
      <c r="A69" s="313"/>
      <c r="B69" s="313"/>
      <c r="C69" s="313"/>
      <c r="D69" s="313"/>
      <c r="E69" s="313"/>
      <c r="F69" s="313"/>
      <c r="G69" s="313"/>
      <c r="H69" s="313"/>
      <c r="I69" s="313"/>
      <c r="J69" s="313"/>
      <c r="K69" s="313"/>
      <c r="L69" s="313"/>
      <c r="M69" s="313"/>
    </row>
    <row r="70" spans="1:13" s="186" customFormat="1" ht="15" customHeight="1" x14ac:dyDescent="0.25">
      <c r="A70" s="313"/>
      <c r="B70" s="313"/>
      <c r="C70" s="313"/>
      <c r="D70" s="313"/>
      <c r="E70" s="313"/>
      <c r="F70" s="313"/>
      <c r="G70" s="313"/>
      <c r="H70" s="313"/>
      <c r="I70" s="313"/>
      <c r="J70" s="313"/>
      <c r="K70" s="313"/>
      <c r="L70" s="313"/>
      <c r="M70" s="313"/>
    </row>
    <row r="71" spans="1:13" s="186" customFormat="1" ht="15" customHeight="1" x14ac:dyDescent="0.25">
      <c r="A71" s="313"/>
      <c r="B71" s="313"/>
      <c r="C71" s="313"/>
      <c r="D71" s="313"/>
      <c r="E71" s="313"/>
      <c r="F71" s="313"/>
      <c r="G71" s="313"/>
      <c r="H71" s="313"/>
      <c r="I71" s="313"/>
      <c r="J71" s="313"/>
      <c r="K71" s="313"/>
      <c r="L71" s="313"/>
      <c r="M71" s="313"/>
    </row>
    <row r="72" spans="1:13" s="186" customFormat="1" ht="15" customHeight="1" x14ac:dyDescent="0.25"/>
    <row r="73" spans="1:13" s="186" customFormat="1" ht="15" customHeight="1" x14ac:dyDescent="0.25">
      <c r="A73" s="257" t="s">
        <v>419</v>
      </c>
      <c r="B73" s="257"/>
      <c r="C73" s="257"/>
      <c r="D73" s="257"/>
      <c r="E73" s="318"/>
      <c r="F73" s="318"/>
      <c r="G73" s="258" t="s">
        <v>398</v>
      </c>
    </row>
    <row r="74" spans="1:13" s="186" customFormat="1" ht="15" customHeight="1" x14ac:dyDescent="0.25">
      <c r="A74" s="319"/>
      <c r="B74" s="320"/>
      <c r="C74" s="320"/>
      <c r="D74" s="320"/>
      <c r="E74" s="320"/>
      <c r="F74" s="320"/>
      <c r="G74" s="320"/>
      <c r="H74" s="320"/>
      <c r="I74" s="320"/>
      <c r="J74" s="320"/>
      <c r="K74" s="320"/>
      <c r="L74" s="320"/>
      <c r="M74" s="320"/>
    </row>
    <row r="75" spans="1:13" s="186" customFormat="1" ht="15" customHeight="1" x14ac:dyDescent="0.25">
      <c r="A75" s="317" t="s">
        <v>420</v>
      </c>
      <c r="B75" s="317"/>
      <c r="C75" s="317"/>
      <c r="D75" s="317"/>
      <c r="E75" s="317"/>
      <c r="F75" s="317"/>
      <c r="G75" s="317"/>
      <c r="H75" s="317"/>
      <c r="I75" s="317"/>
      <c r="J75" s="317"/>
      <c r="K75" s="317"/>
      <c r="L75" s="317"/>
      <c r="M75" s="317"/>
    </row>
    <row r="76" spans="1:13" s="186" customFormat="1" ht="15" customHeight="1" x14ac:dyDescent="0.25">
      <c r="A76" s="313"/>
      <c r="B76" s="313"/>
      <c r="C76" s="313"/>
      <c r="D76" s="313"/>
      <c r="E76" s="313"/>
      <c r="F76" s="313"/>
      <c r="G76" s="313"/>
      <c r="H76" s="313"/>
      <c r="I76" s="313"/>
      <c r="J76" s="313"/>
      <c r="K76" s="313"/>
      <c r="L76" s="313"/>
      <c r="M76" s="313"/>
    </row>
    <row r="77" spans="1:13" s="186" customFormat="1" ht="15" customHeight="1" x14ac:dyDescent="0.25">
      <c r="A77" s="313"/>
      <c r="B77" s="313"/>
      <c r="C77" s="313"/>
      <c r="D77" s="313"/>
      <c r="E77" s="313"/>
      <c r="F77" s="313"/>
      <c r="G77" s="313"/>
      <c r="H77" s="313"/>
      <c r="I77" s="313"/>
      <c r="J77" s="313"/>
      <c r="K77" s="313"/>
      <c r="L77" s="313"/>
      <c r="M77" s="313"/>
    </row>
    <row r="78" spans="1:13" s="186" customFormat="1" ht="15" customHeight="1" x14ac:dyDescent="0.25">
      <c r="A78" s="313"/>
      <c r="B78" s="313"/>
      <c r="C78" s="313"/>
      <c r="D78" s="313"/>
      <c r="E78" s="313"/>
      <c r="F78" s="313"/>
      <c r="G78" s="313"/>
      <c r="H78" s="313"/>
      <c r="I78" s="313"/>
      <c r="J78" s="313"/>
      <c r="K78" s="313"/>
      <c r="L78" s="313"/>
      <c r="M78" s="313"/>
    </row>
    <row r="79" spans="1:13" s="186" customFormat="1" ht="15" customHeight="1" x14ac:dyDescent="0.25">
      <c r="A79" s="313"/>
      <c r="B79" s="313"/>
      <c r="C79" s="313"/>
      <c r="D79" s="313"/>
      <c r="E79" s="313"/>
      <c r="F79" s="313"/>
      <c r="G79" s="313"/>
      <c r="H79" s="313"/>
      <c r="I79" s="313"/>
      <c r="J79" s="313"/>
      <c r="K79" s="313"/>
      <c r="L79" s="313"/>
      <c r="M79" s="313"/>
    </row>
    <row r="80" spans="1:13" s="186" customFormat="1" ht="15" customHeight="1" x14ac:dyDescent="0.25">
      <c r="A80" s="313"/>
      <c r="B80" s="313"/>
      <c r="C80" s="313"/>
      <c r="D80" s="313"/>
      <c r="E80" s="313"/>
      <c r="F80" s="313"/>
      <c r="G80" s="313"/>
      <c r="H80" s="313"/>
      <c r="I80" s="313"/>
      <c r="J80" s="313"/>
      <c r="K80" s="313"/>
      <c r="L80" s="313"/>
      <c r="M80" s="313"/>
    </row>
    <row r="81" spans="1:13" s="186" customFormat="1" ht="15" customHeight="1" x14ac:dyDescent="0.25">
      <c r="A81" s="313"/>
      <c r="B81" s="313"/>
      <c r="C81" s="313"/>
      <c r="D81" s="313"/>
      <c r="E81" s="313"/>
      <c r="F81" s="313"/>
      <c r="G81" s="313"/>
      <c r="H81" s="313"/>
      <c r="I81" s="313"/>
      <c r="J81" s="313"/>
      <c r="K81" s="313"/>
      <c r="L81" s="313"/>
      <c r="M81" s="313"/>
    </row>
    <row r="82" spans="1:13" s="186" customFormat="1" ht="15" customHeight="1" x14ac:dyDescent="0.25">
      <c r="A82" s="313"/>
      <c r="B82" s="313"/>
      <c r="C82" s="313"/>
      <c r="D82" s="313"/>
      <c r="E82" s="313"/>
      <c r="F82" s="313"/>
      <c r="G82" s="313"/>
      <c r="H82" s="313"/>
      <c r="I82" s="313"/>
      <c r="J82" s="313"/>
      <c r="K82" s="313"/>
      <c r="L82" s="313"/>
      <c r="M82" s="313"/>
    </row>
    <row r="83" spans="1:13" s="186" customFormat="1" ht="15" customHeight="1" x14ac:dyDescent="0.25">
      <c r="A83" s="313"/>
      <c r="B83" s="313"/>
      <c r="C83" s="313"/>
      <c r="D83" s="313"/>
      <c r="E83" s="313"/>
      <c r="F83" s="313"/>
      <c r="G83" s="313"/>
      <c r="H83" s="313"/>
      <c r="I83" s="313"/>
      <c r="J83" s="313"/>
      <c r="K83" s="313"/>
      <c r="L83" s="313"/>
      <c r="M83" s="313"/>
    </row>
    <row r="84" spans="1:13" s="186" customFormat="1" ht="15" customHeight="1" x14ac:dyDescent="0.25">
      <c r="A84" s="249"/>
      <c r="B84" s="250"/>
      <c r="C84" s="250"/>
      <c r="D84" s="250"/>
      <c r="E84" s="250"/>
      <c r="F84" s="250"/>
      <c r="G84" s="250"/>
      <c r="H84" s="250"/>
      <c r="I84" s="250"/>
      <c r="J84" s="250"/>
      <c r="K84" s="250"/>
      <c r="L84" s="250"/>
      <c r="M84" s="250"/>
    </row>
    <row r="85" spans="1:13" s="186" customFormat="1" ht="34.5" customHeight="1" x14ac:dyDescent="0.25">
      <c r="A85" s="317" t="s">
        <v>421</v>
      </c>
      <c r="B85" s="317"/>
      <c r="C85" s="317"/>
      <c r="D85" s="317"/>
      <c r="E85" s="317"/>
      <c r="F85" s="317"/>
      <c r="G85" s="317"/>
      <c r="H85" s="317"/>
      <c r="I85" s="317"/>
      <c r="J85" s="317"/>
      <c r="K85" s="317"/>
      <c r="L85" s="317"/>
      <c r="M85" s="317"/>
    </row>
    <row r="86" spans="1:13" s="186" customFormat="1" ht="15" customHeight="1" x14ac:dyDescent="0.25">
      <c r="A86" s="313"/>
      <c r="B86" s="313"/>
      <c r="C86" s="313"/>
      <c r="D86" s="313"/>
      <c r="E86" s="313"/>
      <c r="F86" s="313"/>
      <c r="G86" s="313"/>
      <c r="H86" s="313"/>
      <c r="I86" s="313"/>
      <c r="J86" s="313"/>
      <c r="K86" s="313"/>
      <c r="L86" s="313"/>
      <c r="M86" s="313"/>
    </row>
    <row r="87" spans="1:13" s="186" customFormat="1" ht="15" customHeight="1" x14ac:dyDescent="0.25">
      <c r="A87" s="313"/>
      <c r="B87" s="313"/>
      <c r="C87" s="313"/>
      <c r="D87" s="313"/>
      <c r="E87" s="313"/>
      <c r="F87" s="313"/>
      <c r="G87" s="313"/>
      <c r="H87" s="313"/>
      <c r="I87" s="313"/>
      <c r="J87" s="313"/>
      <c r="K87" s="313"/>
      <c r="L87" s="313"/>
      <c r="M87" s="313"/>
    </row>
    <row r="88" spans="1:13" s="186" customFormat="1" ht="15" customHeight="1" x14ac:dyDescent="0.25">
      <c r="A88" s="313"/>
      <c r="B88" s="313"/>
      <c r="C88" s="313"/>
      <c r="D88" s="313"/>
      <c r="E88" s="313"/>
      <c r="F88" s="313"/>
      <c r="G88" s="313"/>
      <c r="H88" s="313"/>
      <c r="I88" s="313"/>
      <c r="J88" s="313"/>
      <c r="K88" s="313"/>
      <c r="L88" s="313"/>
      <c r="M88" s="313"/>
    </row>
    <row r="89" spans="1:13" s="186" customFormat="1" ht="15" customHeight="1" x14ac:dyDescent="0.25">
      <c r="A89" s="313"/>
      <c r="B89" s="313"/>
      <c r="C89" s="313"/>
      <c r="D89" s="313"/>
      <c r="E89" s="313"/>
      <c r="F89" s="313"/>
      <c r="G89" s="313"/>
      <c r="H89" s="313"/>
      <c r="I89" s="313"/>
      <c r="J89" s="313"/>
      <c r="K89" s="313"/>
      <c r="L89" s="313"/>
      <c r="M89" s="313"/>
    </row>
    <row r="90" spans="1:13" s="186" customFormat="1" ht="15" customHeight="1" x14ac:dyDescent="0.25">
      <c r="A90" s="313"/>
      <c r="B90" s="313"/>
      <c r="C90" s="313"/>
      <c r="D90" s="313"/>
      <c r="E90" s="313"/>
      <c r="F90" s="313"/>
      <c r="G90" s="313"/>
      <c r="H90" s="313"/>
      <c r="I90" s="313"/>
      <c r="J90" s="313"/>
      <c r="K90" s="313"/>
      <c r="L90" s="313"/>
      <c r="M90" s="313"/>
    </row>
    <row r="91" spans="1:13" s="186" customFormat="1" ht="15" customHeight="1" x14ac:dyDescent="0.25">
      <c r="A91" s="313"/>
      <c r="B91" s="313"/>
      <c r="C91" s="313"/>
      <c r="D91" s="313"/>
      <c r="E91" s="313"/>
      <c r="F91" s="313"/>
      <c r="G91" s="313"/>
      <c r="H91" s="313"/>
      <c r="I91" s="313"/>
      <c r="J91" s="313"/>
      <c r="K91" s="313"/>
      <c r="L91" s="313"/>
      <c r="M91" s="313"/>
    </row>
    <row r="92" spans="1:13" s="186" customFormat="1" ht="15" customHeight="1" x14ac:dyDescent="0.25">
      <c r="A92" s="313"/>
      <c r="B92" s="313"/>
      <c r="C92" s="313"/>
      <c r="D92" s="313"/>
      <c r="E92" s="313"/>
      <c r="F92" s="313"/>
      <c r="G92" s="313"/>
      <c r="H92" s="313"/>
      <c r="I92" s="313"/>
      <c r="J92" s="313"/>
      <c r="K92" s="313"/>
      <c r="L92" s="313"/>
      <c r="M92" s="313"/>
    </row>
    <row r="93" spans="1:13" s="186" customFormat="1" ht="15" customHeight="1" x14ac:dyDescent="0.25">
      <c r="A93" s="313"/>
      <c r="B93" s="313"/>
      <c r="C93" s="313"/>
      <c r="D93" s="313"/>
      <c r="E93" s="313"/>
      <c r="F93" s="313"/>
      <c r="G93" s="313"/>
      <c r="H93" s="313"/>
      <c r="I93" s="313"/>
      <c r="J93" s="313"/>
      <c r="K93" s="313"/>
      <c r="L93" s="313"/>
      <c r="M93" s="313"/>
    </row>
    <row r="94" spans="1:13" s="186" customFormat="1" ht="15" customHeight="1" x14ac:dyDescent="0.25">
      <c r="C94" s="223"/>
      <c r="D94" s="250"/>
      <c r="E94" s="250"/>
      <c r="F94" s="250"/>
      <c r="G94" s="250"/>
      <c r="H94" s="250"/>
      <c r="I94" s="250"/>
      <c r="J94" s="250"/>
      <c r="K94" s="250"/>
      <c r="L94" s="250"/>
      <c r="M94" s="250"/>
    </row>
    <row r="95" spans="1:13" s="186" customFormat="1" ht="15" customHeight="1" x14ac:dyDescent="0.25">
      <c r="A95" s="321" t="s">
        <v>422</v>
      </c>
      <c r="B95" s="321"/>
      <c r="C95" s="224"/>
      <c r="D95" s="258" t="s">
        <v>423</v>
      </c>
    </row>
    <row r="96" spans="1:13" s="186" customFormat="1" ht="15" customHeight="1" x14ac:dyDescent="0.25">
      <c r="A96" s="249"/>
      <c r="B96" s="250"/>
      <c r="C96" s="250"/>
      <c r="D96" s="250"/>
      <c r="E96" s="250"/>
      <c r="F96" s="250"/>
      <c r="G96" s="250"/>
      <c r="H96" s="250"/>
      <c r="I96" s="250"/>
      <c r="J96" s="250"/>
      <c r="K96" s="250"/>
      <c r="L96" s="250"/>
      <c r="M96" s="250"/>
    </row>
    <row r="97" spans="1:17" s="186" customFormat="1" ht="17.5" customHeight="1" x14ac:dyDescent="0.25">
      <c r="A97" s="317" t="s">
        <v>424</v>
      </c>
      <c r="B97" s="317"/>
      <c r="C97" s="317"/>
      <c r="D97" s="317"/>
      <c r="E97" s="317"/>
      <c r="F97" s="317"/>
      <c r="G97" s="317"/>
      <c r="H97" s="317"/>
      <c r="I97" s="317"/>
      <c r="J97" s="317"/>
      <c r="K97" s="317"/>
      <c r="L97" s="317"/>
      <c r="M97" s="317"/>
      <c r="Q97" s="241"/>
    </row>
    <row r="98" spans="1:17" s="186" customFormat="1" ht="15" customHeight="1" x14ac:dyDescent="0.25">
      <c r="A98" s="313"/>
      <c r="B98" s="313"/>
      <c r="C98" s="313"/>
      <c r="D98" s="313"/>
      <c r="E98" s="313"/>
      <c r="F98" s="313"/>
      <c r="G98" s="313"/>
      <c r="H98" s="313"/>
      <c r="I98" s="313"/>
      <c r="J98" s="313"/>
      <c r="K98" s="313"/>
      <c r="L98" s="313"/>
      <c r="M98" s="313"/>
    </row>
    <row r="99" spans="1:17" s="186" customFormat="1" ht="15" customHeight="1" x14ac:dyDescent="0.25">
      <c r="A99" s="313"/>
      <c r="B99" s="313"/>
      <c r="C99" s="313"/>
      <c r="D99" s="313"/>
      <c r="E99" s="313"/>
      <c r="F99" s="313"/>
      <c r="G99" s="313"/>
      <c r="H99" s="313"/>
      <c r="I99" s="313"/>
      <c r="J99" s="313"/>
      <c r="K99" s="313"/>
      <c r="L99" s="313"/>
      <c r="M99" s="313"/>
    </row>
    <row r="100" spans="1:17" s="186" customFormat="1" ht="15" customHeight="1" x14ac:dyDescent="0.25">
      <c r="A100" s="313"/>
      <c r="B100" s="313"/>
      <c r="C100" s="313"/>
      <c r="D100" s="313"/>
      <c r="E100" s="313"/>
      <c r="F100" s="313"/>
      <c r="G100" s="313"/>
      <c r="H100" s="313"/>
      <c r="I100" s="313"/>
      <c r="J100" s="313"/>
      <c r="K100" s="313"/>
      <c r="L100" s="313"/>
      <c r="M100" s="313"/>
    </row>
    <row r="101" spans="1:17" s="186" customFormat="1" ht="15" customHeight="1" x14ac:dyDescent="0.25">
      <c r="A101" s="313"/>
      <c r="B101" s="313"/>
      <c r="C101" s="313"/>
      <c r="D101" s="313"/>
      <c r="E101" s="313"/>
      <c r="F101" s="313"/>
      <c r="G101" s="313"/>
      <c r="H101" s="313"/>
      <c r="I101" s="313"/>
      <c r="J101" s="313"/>
      <c r="K101" s="313"/>
      <c r="L101" s="313"/>
      <c r="M101" s="313"/>
    </row>
    <row r="102" spans="1:17" s="186" customFormat="1" ht="15" customHeight="1" x14ac:dyDescent="0.25">
      <c r="A102" s="313"/>
      <c r="B102" s="313"/>
      <c r="C102" s="313"/>
      <c r="D102" s="313"/>
      <c r="E102" s="313"/>
      <c r="F102" s="313"/>
      <c r="G102" s="313"/>
      <c r="H102" s="313"/>
      <c r="I102" s="313"/>
      <c r="J102" s="313"/>
      <c r="K102" s="313"/>
      <c r="L102" s="313"/>
      <c r="M102" s="313"/>
    </row>
    <row r="103" spans="1:17" s="186" customFormat="1" ht="15" customHeight="1" x14ac:dyDescent="0.25">
      <c r="A103" s="313"/>
      <c r="B103" s="313"/>
      <c r="C103" s="313"/>
      <c r="D103" s="313"/>
      <c r="E103" s="313"/>
      <c r="F103" s="313"/>
      <c r="G103" s="313"/>
      <c r="H103" s="313"/>
      <c r="I103" s="313"/>
      <c r="J103" s="313"/>
      <c r="K103" s="313"/>
      <c r="L103" s="313"/>
      <c r="M103" s="313"/>
    </row>
    <row r="104" spans="1:17" s="186" customFormat="1" ht="15" customHeight="1" x14ac:dyDescent="0.25">
      <c r="A104" s="313"/>
      <c r="B104" s="313"/>
      <c r="C104" s="313"/>
      <c r="D104" s="313"/>
      <c r="E104" s="313"/>
      <c r="F104" s="313"/>
      <c r="G104" s="313"/>
      <c r="H104" s="313"/>
      <c r="I104" s="313"/>
      <c r="J104" s="313"/>
      <c r="K104" s="313"/>
      <c r="L104" s="313"/>
      <c r="M104" s="313"/>
    </row>
    <row r="105" spans="1:17" s="186" customFormat="1" ht="15" customHeight="1" x14ac:dyDescent="0.25">
      <c r="A105" s="313"/>
      <c r="B105" s="313"/>
      <c r="C105" s="313"/>
      <c r="D105" s="313"/>
      <c r="E105" s="313"/>
      <c r="F105" s="313"/>
      <c r="G105" s="313"/>
      <c r="H105" s="313"/>
      <c r="I105" s="313"/>
      <c r="J105" s="313"/>
      <c r="K105" s="313"/>
      <c r="L105" s="313"/>
      <c r="M105" s="313"/>
    </row>
    <row r="106" spans="1:17" x14ac:dyDescent="0.3">
      <c r="A106" s="186"/>
      <c r="B106" s="203"/>
      <c r="C106" s="203"/>
      <c r="D106" s="203"/>
      <c r="E106" s="203"/>
      <c r="F106" s="203"/>
      <c r="G106" s="203"/>
      <c r="H106" s="203"/>
      <c r="I106" s="203"/>
      <c r="J106" s="204"/>
      <c r="K106" s="204"/>
      <c r="L106" s="205"/>
      <c r="M106" s="203"/>
    </row>
    <row r="107" spans="1:17" ht="15.5" x14ac:dyDescent="0.3">
      <c r="A107" s="297" t="s">
        <v>425</v>
      </c>
      <c r="B107" s="297"/>
      <c r="C107" s="297"/>
      <c r="D107" s="297"/>
      <c r="E107" s="297"/>
      <c r="F107" s="297"/>
      <c r="G107" s="297"/>
      <c r="H107" s="297"/>
      <c r="I107" s="297"/>
      <c r="J107" s="297"/>
      <c r="K107" s="297"/>
      <c r="L107" s="297"/>
      <c r="M107" s="297"/>
    </row>
    <row r="108" spans="1:17" ht="20.149999999999999" customHeight="1" x14ac:dyDescent="0.3">
      <c r="A108" s="317" t="s">
        <v>426</v>
      </c>
      <c r="B108" s="317"/>
      <c r="C108" s="317"/>
      <c r="D108" s="317"/>
      <c r="E108" s="317"/>
      <c r="F108" s="317"/>
      <c r="G108" s="317"/>
      <c r="H108" s="317"/>
      <c r="I108" s="317"/>
      <c r="J108" s="317"/>
      <c r="K108" s="317"/>
      <c r="L108" s="317"/>
      <c r="M108" s="317"/>
    </row>
    <row r="109" spans="1:17" ht="20.149999999999999" customHeight="1" x14ac:dyDescent="0.3">
      <c r="B109" s="225"/>
      <c r="C109" s="225"/>
      <c r="D109" s="225"/>
      <c r="E109" s="225"/>
      <c r="F109" s="225"/>
      <c r="G109" s="225"/>
      <c r="H109" s="225"/>
      <c r="I109" s="225"/>
      <c r="J109" s="225"/>
      <c r="K109" s="225"/>
      <c r="L109" s="225"/>
      <c r="M109" s="225"/>
    </row>
    <row r="110" spans="1:17" s="186" customFormat="1" ht="15" customHeight="1" x14ac:dyDescent="0.25">
      <c r="A110" s="226" t="s">
        <v>427</v>
      </c>
      <c r="B110" s="227"/>
      <c r="C110" s="228"/>
      <c r="D110" s="229"/>
      <c r="E110" s="229"/>
      <c r="F110" s="229"/>
      <c r="G110" s="229"/>
    </row>
    <row r="111" spans="1:17" s="186" customFormat="1" ht="15" customHeight="1" x14ac:dyDescent="0.25">
      <c r="A111" s="229"/>
      <c r="B111" s="229"/>
      <c r="C111" s="229"/>
      <c r="D111" s="229"/>
      <c r="E111" s="229"/>
      <c r="F111" s="229"/>
      <c r="G111" s="229"/>
      <c r="H111" s="229"/>
      <c r="I111" s="230"/>
      <c r="J111" s="242"/>
    </row>
    <row r="112" spans="1:17" x14ac:dyDescent="0.3">
      <c r="A112" s="313"/>
      <c r="B112" s="313"/>
      <c r="C112" s="313"/>
      <c r="D112" s="313"/>
      <c r="E112" s="313"/>
      <c r="F112" s="313"/>
      <c r="G112" s="313"/>
      <c r="H112" s="313"/>
      <c r="I112" s="313"/>
      <c r="J112" s="313"/>
      <c r="K112" s="313"/>
      <c r="L112" s="313"/>
      <c r="M112" s="313"/>
    </row>
    <row r="113" spans="1:13" x14ac:dyDescent="0.3">
      <c r="A113" s="313"/>
      <c r="B113" s="313"/>
      <c r="C113" s="313"/>
      <c r="D113" s="313"/>
      <c r="E113" s="313"/>
      <c r="F113" s="313"/>
      <c r="G113" s="313"/>
      <c r="H113" s="313"/>
      <c r="I113" s="313"/>
      <c r="J113" s="313"/>
      <c r="K113" s="313"/>
      <c r="L113" s="313"/>
      <c r="M113" s="313"/>
    </row>
    <row r="114" spans="1:13" x14ac:dyDescent="0.3">
      <c r="A114" s="313"/>
      <c r="B114" s="313"/>
      <c r="C114" s="313"/>
      <c r="D114" s="313"/>
      <c r="E114" s="313"/>
      <c r="F114" s="313"/>
      <c r="G114" s="313"/>
      <c r="H114" s="313"/>
      <c r="I114" s="313"/>
      <c r="J114" s="313"/>
      <c r="K114" s="313"/>
      <c r="L114" s="313"/>
      <c r="M114" s="313"/>
    </row>
    <row r="115" spans="1:13" x14ac:dyDescent="0.3">
      <c r="A115" s="313"/>
      <c r="B115" s="313"/>
      <c r="C115" s="313"/>
      <c r="D115" s="313"/>
      <c r="E115" s="313"/>
      <c r="F115" s="313"/>
      <c r="G115" s="313"/>
      <c r="H115" s="313"/>
      <c r="I115" s="313"/>
      <c r="J115" s="313"/>
      <c r="K115" s="313"/>
      <c r="L115" s="313"/>
      <c r="M115" s="313"/>
    </row>
    <row r="116" spans="1:13" x14ac:dyDescent="0.3">
      <c r="A116" s="313"/>
      <c r="B116" s="313"/>
      <c r="C116" s="313"/>
      <c r="D116" s="313"/>
      <c r="E116" s="313"/>
      <c r="F116" s="313"/>
      <c r="G116" s="313"/>
      <c r="H116" s="313"/>
      <c r="I116" s="313"/>
      <c r="J116" s="313"/>
      <c r="K116" s="313"/>
      <c r="L116" s="313"/>
      <c r="M116" s="313"/>
    </row>
    <row r="117" spans="1:13" x14ac:dyDescent="0.3">
      <c r="A117" s="313"/>
      <c r="B117" s="313"/>
      <c r="C117" s="313"/>
      <c r="D117" s="313"/>
      <c r="E117" s="313"/>
      <c r="F117" s="313"/>
      <c r="G117" s="313"/>
      <c r="H117" s="313"/>
      <c r="I117" s="313"/>
      <c r="J117" s="313"/>
      <c r="K117" s="313"/>
      <c r="L117" s="313"/>
      <c r="M117" s="313"/>
    </row>
    <row r="118" spans="1:13" x14ac:dyDescent="0.3">
      <c r="A118" s="313"/>
      <c r="B118" s="313"/>
      <c r="C118" s="313"/>
      <c r="D118" s="313"/>
      <c r="E118" s="313"/>
      <c r="F118" s="313"/>
      <c r="G118" s="313"/>
      <c r="H118" s="313"/>
      <c r="I118" s="313"/>
      <c r="J118" s="313"/>
      <c r="K118" s="313"/>
      <c r="L118" s="313"/>
      <c r="M118" s="313"/>
    </row>
    <row r="119" spans="1:13" x14ac:dyDescent="0.3">
      <c r="A119" s="313"/>
      <c r="B119" s="313"/>
      <c r="C119" s="313"/>
      <c r="D119" s="313"/>
      <c r="E119" s="313"/>
      <c r="F119" s="313"/>
      <c r="G119" s="313"/>
      <c r="H119" s="313"/>
      <c r="I119" s="313"/>
      <c r="J119" s="313"/>
      <c r="K119" s="313"/>
      <c r="L119" s="313"/>
      <c r="M119" s="313"/>
    </row>
    <row r="120" spans="1:13" x14ac:dyDescent="0.3">
      <c r="A120" s="231"/>
      <c r="B120" s="231"/>
      <c r="C120" s="231"/>
      <c r="D120" s="231"/>
      <c r="E120" s="231"/>
      <c r="F120" s="231"/>
      <c r="G120" s="231"/>
      <c r="H120" s="231"/>
      <c r="I120" s="231"/>
      <c r="J120" s="231"/>
      <c r="K120" s="231"/>
      <c r="L120" s="231"/>
      <c r="M120" s="231"/>
    </row>
    <row r="121" spans="1:13" ht="15.5" x14ac:dyDescent="0.3">
      <c r="A121" s="297" t="s">
        <v>428</v>
      </c>
      <c r="B121" s="297"/>
      <c r="C121" s="297"/>
      <c r="D121" s="297"/>
      <c r="E121" s="297"/>
      <c r="F121" s="297"/>
      <c r="G121" s="297"/>
      <c r="H121" s="297"/>
      <c r="I121" s="297"/>
      <c r="J121" s="297"/>
      <c r="K121" s="297"/>
      <c r="L121" s="297"/>
      <c r="M121" s="297"/>
    </row>
    <row r="122" spans="1:13" ht="19" customHeight="1" x14ac:dyDescent="0.3">
      <c r="A122" s="314" t="s">
        <v>429</v>
      </c>
      <c r="B122" s="315"/>
      <c r="C122" s="315"/>
      <c r="D122" s="315"/>
      <c r="E122" s="315"/>
      <c r="F122" s="315"/>
      <c r="G122" s="315"/>
      <c r="H122" s="315"/>
      <c r="I122" s="315"/>
      <c r="J122" s="315"/>
      <c r="K122" s="315"/>
      <c r="L122" s="315"/>
      <c r="M122" s="315"/>
    </row>
    <row r="123" spans="1:13" ht="74.5" customHeight="1" x14ac:dyDescent="0.3">
      <c r="A123" s="251" t="s">
        <v>22</v>
      </c>
      <c r="B123" s="251" t="s">
        <v>430</v>
      </c>
      <c r="C123" s="316" t="s">
        <v>431</v>
      </c>
      <c r="D123" s="316"/>
      <c r="E123" s="316" t="s">
        <v>432</v>
      </c>
      <c r="F123" s="316"/>
      <c r="G123" s="316" t="s">
        <v>433</v>
      </c>
      <c r="H123" s="316"/>
      <c r="I123" s="316"/>
      <c r="J123" s="251" t="s">
        <v>434</v>
      </c>
      <c r="K123" s="251" t="s">
        <v>435</v>
      </c>
      <c r="L123" s="251" t="s">
        <v>436</v>
      </c>
      <c r="M123" s="251" t="s">
        <v>437</v>
      </c>
    </row>
    <row r="124" spans="1:13" ht="40" customHeight="1" x14ac:dyDescent="0.3">
      <c r="A124" s="243">
        <v>1</v>
      </c>
      <c r="B124" s="252"/>
      <c r="C124" s="309"/>
      <c r="D124" s="309"/>
      <c r="E124" s="309"/>
      <c r="F124" s="309"/>
      <c r="G124" s="310"/>
      <c r="H124" s="310"/>
      <c r="I124" s="310"/>
      <c r="J124" s="232"/>
      <c r="K124" s="232"/>
      <c r="L124" s="233"/>
      <c r="M124" s="232"/>
    </row>
    <row r="125" spans="1:13" ht="40" customHeight="1" x14ac:dyDescent="0.3">
      <c r="A125" s="243">
        <v>2</v>
      </c>
      <c r="B125" s="252"/>
      <c r="C125" s="309"/>
      <c r="D125" s="309"/>
      <c r="E125" s="309"/>
      <c r="F125" s="309"/>
      <c r="G125" s="310"/>
      <c r="H125" s="310"/>
      <c r="I125" s="310"/>
      <c r="J125" s="232"/>
      <c r="K125" s="232"/>
      <c r="L125" s="233"/>
      <c r="M125" s="232"/>
    </row>
    <row r="126" spans="1:13" ht="40" customHeight="1" x14ac:dyDescent="0.3">
      <c r="A126" s="243">
        <v>3</v>
      </c>
      <c r="B126" s="252"/>
      <c r="C126" s="309"/>
      <c r="D126" s="309"/>
      <c r="E126" s="309"/>
      <c r="F126" s="309"/>
      <c r="G126" s="310"/>
      <c r="H126" s="310"/>
      <c r="I126" s="310"/>
      <c r="J126" s="232"/>
      <c r="K126" s="232"/>
      <c r="L126" s="233"/>
      <c r="M126" s="232"/>
    </row>
    <row r="127" spans="1:13" ht="40" customHeight="1" x14ac:dyDescent="0.3">
      <c r="A127" s="243">
        <v>4</v>
      </c>
      <c r="B127" s="252"/>
      <c r="C127" s="309"/>
      <c r="D127" s="309"/>
      <c r="E127" s="309"/>
      <c r="F127" s="309"/>
      <c r="G127" s="310"/>
      <c r="H127" s="310"/>
      <c r="I127" s="310"/>
      <c r="J127" s="232"/>
      <c r="K127" s="232"/>
      <c r="L127" s="233"/>
      <c r="M127" s="232"/>
    </row>
    <row r="128" spans="1:13" ht="40" customHeight="1" x14ac:dyDescent="0.3">
      <c r="A128" s="243">
        <v>5</v>
      </c>
      <c r="B128" s="252"/>
      <c r="C128" s="309"/>
      <c r="D128" s="309"/>
      <c r="E128" s="309"/>
      <c r="F128" s="309"/>
      <c r="G128" s="310"/>
      <c r="H128" s="310"/>
      <c r="I128" s="310"/>
      <c r="J128" s="232"/>
      <c r="K128" s="232"/>
      <c r="L128" s="233"/>
      <c r="M128" s="232"/>
    </row>
    <row r="129" spans="1:13" ht="40" customHeight="1" x14ac:dyDescent="0.3">
      <c r="A129" s="234"/>
      <c r="B129" s="235"/>
      <c r="C129" s="235"/>
      <c r="D129" s="235"/>
      <c r="E129" s="235"/>
      <c r="F129" s="235"/>
      <c r="G129" s="235"/>
      <c r="H129" s="235"/>
      <c r="I129" s="236" t="s">
        <v>438</v>
      </c>
      <c r="J129" s="237">
        <f>SUM(J124:J128)</f>
        <v>0</v>
      </c>
      <c r="K129" s="236" t="s">
        <v>438</v>
      </c>
      <c r="L129" s="237">
        <f>SUM(L124:L128)</f>
        <v>0</v>
      </c>
      <c r="M129" s="235"/>
    </row>
    <row r="130" spans="1:13" x14ac:dyDescent="0.3">
      <c r="A130" s="234"/>
      <c r="B130" s="235"/>
      <c r="C130" s="235"/>
      <c r="D130" s="235"/>
      <c r="E130" s="235"/>
      <c r="F130" s="235"/>
      <c r="G130" s="235"/>
      <c r="H130" s="235"/>
      <c r="I130" s="236"/>
      <c r="J130" s="235"/>
      <c r="K130" s="236"/>
      <c r="L130" s="235"/>
      <c r="M130" s="235"/>
    </row>
    <row r="131" spans="1:13" s="186" customFormat="1" ht="15" customHeight="1" x14ac:dyDescent="0.25">
      <c r="A131" s="257" t="s">
        <v>439</v>
      </c>
      <c r="B131" s="257"/>
      <c r="C131" s="257"/>
      <c r="D131" s="311"/>
      <c r="E131" s="311"/>
      <c r="F131" s="258" t="s">
        <v>440</v>
      </c>
    </row>
    <row r="132" spans="1:13" s="186" customFormat="1" ht="17.5" customHeight="1" x14ac:dyDescent="0.25">
      <c r="A132" s="238"/>
      <c r="B132" s="239"/>
      <c r="C132" s="239"/>
      <c r="D132" s="239"/>
      <c r="E132" s="239"/>
      <c r="F132" s="239"/>
      <c r="G132" s="239"/>
      <c r="H132" s="239"/>
      <c r="I132" s="239"/>
      <c r="J132" s="239"/>
    </row>
    <row r="133" spans="1:13" x14ac:dyDescent="0.3">
      <c r="A133" s="260"/>
      <c r="B133" s="260"/>
      <c r="C133" s="260"/>
      <c r="D133" s="260"/>
      <c r="E133" s="260"/>
      <c r="F133" s="260"/>
      <c r="G133" s="260"/>
      <c r="H133" s="260"/>
      <c r="I133" s="260"/>
      <c r="J133" s="240"/>
      <c r="K133" s="240"/>
      <c r="L133" s="240"/>
      <c r="M133" s="240"/>
    </row>
    <row r="134" spans="1:13" ht="15.5" x14ac:dyDescent="0.3">
      <c r="A134" s="297" t="s">
        <v>441</v>
      </c>
      <c r="B134" s="297"/>
      <c r="C134" s="297"/>
      <c r="D134" s="297"/>
      <c r="E134" s="297"/>
      <c r="F134" s="297"/>
      <c r="G134" s="297"/>
      <c r="H134" s="297"/>
      <c r="I134" s="297"/>
      <c r="J134" s="297"/>
      <c r="K134" s="297"/>
      <c r="L134" s="297"/>
      <c r="M134" s="297"/>
    </row>
    <row r="135" spans="1:13" x14ac:dyDescent="0.3">
      <c r="A135" s="312" t="s">
        <v>442</v>
      </c>
      <c r="B135" s="312"/>
      <c r="C135" s="312"/>
      <c r="D135" s="312"/>
      <c r="E135" s="312"/>
      <c r="F135" s="312"/>
      <c r="G135" s="312"/>
      <c r="H135" s="312"/>
      <c r="I135" s="312"/>
      <c r="J135" s="312"/>
      <c r="K135" s="312"/>
      <c r="L135" s="312"/>
      <c r="M135" s="312"/>
    </row>
    <row r="136" spans="1:13" x14ac:dyDescent="0.3">
      <c r="A136" s="296"/>
      <c r="B136" s="296"/>
      <c r="C136" s="296"/>
      <c r="D136" s="296"/>
      <c r="E136" s="296"/>
      <c r="F136" s="296"/>
      <c r="G136" s="296"/>
      <c r="H136" s="296"/>
      <c r="I136" s="296"/>
      <c r="J136" s="296"/>
      <c r="K136" s="296"/>
      <c r="L136" s="296"/>
      <c r="M136" s="296"/>
    </row>
    <row r="137" spans="1:13" x14ac:dyDescent="0.3">
      <c r="A137" s="296"/>
      <c r="B137" s="296"/>
      <c r="C137" s="296"/>
      <c r="D137" s="296"/>
      <c r="E137" s="296"/>
      <c r="F137" s="296"/>
      <c r="G137" s="296"/>
      <c r="H137" s="296"/>
      <c r="I137" s="296"/>
      <c r="J137" s="296"/>
      <c r="K137" s="296"/>
      <c r="L137" s="296"/>
      <c r="M137" s="296"/>
    </row>
    <row r="138" spans="1:13" x14ac:dyDescent="0.3">
      <c r="A138" s="296"/>
      <c r="B138" s="296"/>
      <c r="C138" s="296"/>
      <c r="D138" s="296"/>
      <c r="E138" s="296"/>
      <c r="F138" s="296"/>
      <c r="G138" s="296"/>
      <c r="H138" s="296"/>
      <c r="I138" s="296"/>
      <c r="J138" s="296"/>
      <c r="K138" s="296"/>
      <c r="L138" s="296"/>
      <c r="M138" s="296"/>
    </row>
    <row r="139" spans="1:13" x14ac:dyDescent="0.3">
      <c r="A139" s="296"/>
      <c r="B139" s="296"/>
      <c r="C139" s="296"/>
      <c r="D139" s="296"/>
      <c r="E139" s="296"/>
      <c r="F139" s="296"/>
      <c r="G139" s="296"/>
      <c r="H139" s="296"/>
      <c r="I139" s="296"/>
      <c r="J139" s="296"/>
      <c r="K139" s="296"/>
      <c r="L139" s="296"/>
      <c r="M139" s="296"/>
    </row>
    <row r="140" spans="1:13" x14ac:dyDescent="0.3">
      <c r="A140" s="296"/>
      <c r="B140" s="296"/>
      <c r="C140" s="296"/>
      <c r="D140" s="296"/>
      <c r="E140" s="296"/>
      <c r="F140" s="296"/>
      <c r="G140" s="296"/>
      <c r="H140" s="296"/>
      <c r="I140" s="296"/>
      <c r="J140" s="296"/>
      <c r="K140" s="296"/>
      <c r="L140" s="296"/>
      <c r="M140" s="296"/>
    </row>
    <row r="141" spans="1:13" x14ac:dyDescent="0.3">
      <c r="A141" s="296"/>
      <c r="B141" s="296"/>
      <c r="C141" s="296"/>
      <c r="D141" s="296"/>
      <c r="E141" s="296"/>
      <c r="F141" s="296"/>
      <c r="G141" s="296"/>
      <c r="H141" s="296"/>
      <c r="I141" s="296"/>
      <c r="J141" s="296"/>
      <c r="K141" s="296"/>
      <c r="L141" s="296"/>
      <c r="M141" s="296"/>
    </row>
    <row r="142" spans="1:13" x14ac:dyDescent="0.3">
      <c r="A142" s="219"/>
      <c r="B142" s="219"/>
      <c r="C142" s="219"/>
      <c r="D142" s="219"/>
      <c r="E142" s="219"/>
      <c r="F142" s="219"/>
      <c r="G142" s="219"/>
      <c r="H142" s="219"/>
      <c r="I142" s="219"/>
      <c r="J142" s="219"/>
      <c r="K142" s="219"/>
      <c r="L142" s="219"/>
      <c r="M142" s="219"/>
    </row>
    <row r="143" spans="1:13" ht="15.5" x14ac:dyDescent="0.3">
      <c r="A143" s="297" t="s">
        <v>448</v>
      </c>
      <c r="B143" s="297"/>
      <c r="C143" s="297"/>
      <c r="D143" s="297"/>
      <c r="E143" s="297"/>
      <c r="F143" s="297"/>
      <c r="G143" s="297"/>
      <c r="H143" s="297"/>
      <c r="I143" s="297"/>
      <c r="J143" s="297"/>
      <c r="K143" s="297"/>
      <c r="L143" s="297"/>
      <c r="M143" s="297"/>
    </row>
    <row r="144" spans="1:13" ht="18" customHeight="1" x14ac:dyDescent="0.3">
      <c r="A144" s="298"/>
      <c r="B144" s="298"/>
      <c r="C144" s="298"/>
      <c r="D144" s="298"/>
      <c r="E144" s="298"/>
      <c r="F144" s="298"/>
      <c r="G144" s="298"/>
      <c r="H144" s="298"/>
      <c r="I144" s="298"/>
      <c r="J144" s="298"/>
      <c r="K144" s="298"/>
      <c r="L144" s="298"/>
      <c r="M144" s="298"/>
    </row>
    <row r="145" spans="1:13" ht="18" customHeight="1" x14ac:dyDescent="0.3">
      <c r="A145" s="298"/>
      <c r="B145" s="298"/>
      <c r="C145" s="298"/>
      <c r="D145" s="298"/>
      <c r="E145" s="298"/>
      <c r="F145" s="298"/>
      <c r="G145" s="298"/>
      <c r="H145" s="298"/>
      <c r="I145" s="298"/>
      <c r="J145" s="298"/>
      <c r="K145" s="298"/>
      <c r="L145" s="298"/>
      <c r="M145" s="298"/>
    </row>
    <row r="146" spans="1:13" ht="18" customHeight="1" x14ac:dyDescent="0.3">
      <c r="A146" s="298"/>
      <c r="B146" s="298"/>
      <c r="C146" s="298"/>
      <c r="D146" s="298"/>
      <c r="E146" s="298"/>
      <c r="F146" s="298"/>
      <c r="G146" s="298"/>
      <c r="H146" s="298"/>
      <c r="I146" s="298"/>
      <c r="J146" s="298"/>
      <c r="K146" s="298"/>
      <c r="L146" s="298"/>
      <c r="M146" s="298"/>
    </row>
    <row r="147" spans="1:13" ht="18" customHeight="1" x14ac:dyDescent="0.3">
      <c r="A147" s="298"/>
      <c r="B147" s="298"/>
      <c r="C147" s="298"/>
      <c r="D147" s="298"/>
      <c r="E147" s="298"/>
      <c r="F147" s="298"/>
      <c r="G147" s="298"/>
      <c r="H147" s="298"/>
      <c r="I147" s="298"/>
      <c r="J147" s="298"/>
      <c r="K147" s="298"/>
      <c r="L147" s="298"/>
      <c r="M147" s="298"/>
    </row>
    <row r="148" spans="1:13" ht="12.65" customHeight="1" x14ac:dyDescent="0.3">
      <c r="A148" s="298"/>
      <c r="B148" s="298"/>
      <c r="C148" s="298"/>
      <c r="D148" s="298"/>
      <c r="E148" s="298"/>
      <c r="F148" s="298"/>
      <c r="G148" s="298"/>
      <c r="H148" s="298"/>
      <c r="I148" s="298"/>
      <c r="J148" s="298"/>
      <c r="K148" s="298"/>
      <c r="L148" s="298"/>
      <c r="M148" s="298"/>
    </row>
    <row r="149" spans="1:13" ht="12.65" customHeight="1" x14ac:dyDescent="0.3">
      <c r="A149" s="298"/>
      <c r="B149" s="298"/>
      <c r="C149" s="298"/>
      <c r="D149" s="298"/>
      <c r="E149" s="298"/>
      <c r="F149" s="298"/>
      <c r="G149" s="298"/>
      <c r="H149" s="298"/>
      <c r="I149" s="298"/>
      <c r="J149" s="298"/>
      <c r="K149" s="298"/>
      <c r="L149" s="298"/>
      <c r="M149" s="298"/>
    </row>
    <row r="150" spans="1:13" ht="12.65" customHeight="1" x14ac:dyDescent="0.3">
      <c r="A150" s="298"/>
      <c r="B150" s="298"/>
      <c r="C150" s="298"/>
      <c r="D150" s="298"/>
      <c r="E150" s="298"/>
      <c r="F150" s="298"/>
      <c r="G150" s="298"/>
      <c r="H150" s="298"/>
      <c r="I150" s="298"/>
      <c r="J150" s="298"/>
      <c r="K150" s="298"/>
      <c r="L150" s="298"/>
      <c r="M150" s="298"/>
    </row>
    <row r="151" spans="1:13" ht="10" customHeight="1" x14ac:dyDescent="0.3">
      <c r="A151" s="299"/>
      <c r="B151" s="299"/>
      <c r="C151" s="299"/>
      <c r="D151" s="299"/>
      <c r="E151" s="299"/>
      <c r="F151" s="299"/>
      <c r="G151" s="299"/>
      <c r="H151" s="299"/>
      <c r="I151" s="299"/>
      <c r="J151" s="299"/>
      <c r="K151" s="299"/>
      <c r="L151" s="299"/>
      <c r="M151" s="299"/>
    </row>
    <row r="152" spans="1:13" ht="15" customHeight="1" x14ac:dyDescent="0.3">
      <c r="A152" s="300" t="s">
        <v>443</v>
      </c>
      <c r="B152" s="301"/>
      <c r="C152" s="301"/>
      <c r="D152" s="301"/>
      <c r="E152" s="301"/>
      <c r="F152" s="301"/>
      <c r="G152" s="301"/>
      <c r="H152" s="301"/>
      <c r="I152" s="301"/>
      <c r="J152" s="301"/>
      <c r="K152" s="301"/>
      <c r="L152" s="301"/>
      <c r="M152" s="302"/>
    </row>
    <row r="153" spans="1:13" x14ac:dyDescent="0.3">
      <c r="A153" s="303"/>
      <c r="B153" s="304"/>
      <c r="C153" s="304"/>
      <c r="D153" s="304"/>
      <c r="E153" s="304"/>
      <c r="F153" s="304"/>
      <c r="G153" s="304"/>
      <c r="H153" s="304"/>
      <c r="I153" s="304"/>
      <c r="J153" s="304"/>
      <c r="K153" s="304"/>
      <c r="L153" s="304"/>
      <c r="M153" s="305"/>
    </row>
    <row r="154" spans="1:13" x14ac:dyDescent="0.3">
      <c r="A154" s="303"/>
      <c r="B154" s="304"/>
      <c r="C154" s="304"/>
      <c r="D154" s="304"/>
      <c r="E154" s="304"/>
      <c r="F154" s="304"/>
      <c r="G154" s="304"/>
      <c r="H154" s="304"/>
      <c r="I154" s="304"/>
      <c r="J154" s="304"/>
      <c r="K154" s="304"/>
      <c r="L154" s="304"/>
      <c r="M154" s="305"/>
    </row>
    <row r="155" spans="1:13" ht="33.65" customHeight="1" x14ac:dyDescent="0.3">
      <c r="A155" s="306"/>
      <c r="B155" s="307"/>
      <c r="C155" s="307"/>
      <c r="D155" s="307"/>
      <c r="E155" s="307"/>
      <c r="F155" s="307"/>
      <c r="G155" s="307"/>
      <c r="H155" s="307"/>
      <c r="I155" s="307"/>
      <c r="J155" s="307"/>
      <c r="K155" s="307"/>
      <c r="L155" s="307"/>
      <c r="M155" s="308"/>
    </row>
    <row r="156" spans="1:13" x14ac:dyDescent="0.3">
      <c r="A156" s="186"/>
      <c r="B156" s="186"/>
      <c r="C156" s="186"/>
      <c r="D156" s="186"/>
      <c r="E156" s="186"/>
      <c r="F156" s="186"/>
      <c r="G156" s="186"/>
      <c r="H156" s="186"/>
      <c r="I156" s="186"/>
      <c r="J156" s="186"/>
      <c r="K156" s="186"/>
      <c r="L156" s="186"/>
      <c r="M156" s="186"/>
    </row>
  </sheetData>
  <sheetProtection algorithmName="SHA-512" hashValue="yvrCFncMCq3J+aVOwxgZlahPl50o0vBJe27hZFcGa2N4TckpU79EjBBOPeRp/RaXTAcNWp7k4imuzi1bshl40A==" saltValue="DNKxxNZpdUX/tIsod9Fm5w==" spinCount="100000" sheet="1" selectLockedCells="1"/>
  <mergeCells count="69">
    <mergeCell ref="C11:H11"/>
    <mergeCell ref="A2:M2"/>
    <mergeCell ref="A3:M3"/>
    <mergeCell ref="A5:M5"/>
    <mergeCell ref="C9:H9"/>
    <mergeCell ref="C10:H10"/>
    <mergeCell ref="A44:J44"/>
    <mergeCell ref="A13:M13"/>
    <mergeCell ref="A15:M15"/>
    <mergeCell ref="C17:H17"/>
    <mergeCell ref="C18:H18"/>
    <mergeCell ref="C19:H19"/>
    <mergeCell ref="C20:H20"/>
    <mergeCell ref="K20:L20"/>
    <mergeCell ref="A22:M22"/>
    <mergeCell ref="A23:M24"/>
    <mergeCell ref="A27:M27"/>
    <mergeCell ref="A63:M63"/>
    <mergeCell ref="A45:J45"/>
    <mergeCell ref="A46:B46"/>
    <mergeCell ref="C46:D46"/>
    <mergeCell ref="C47:D47"/>
    <mergeCell ref="C48:D48"/>
    <mergeCell ref="C49:D49"/>
    <mergeCell ref="C50:D50"/>
    <mergeCell ref="C51:D51"/>
    <mergeCell ref="A53:M53"/>
    <mergeCell ref="A54:M61"/>
    <mergeCell ref="A62:M62"/>
    <mergeCell ref="A108:M108"/>
    <mergeCell ref="A64:M71"/>
    <mergeCell ref="E73:F73"/>
    <mergeCell ref="A74:M74"/>
    <mergeCell ref="A75:M75"/>
    <mergeCell ref="A76:M83"/>
    <mergeCell ref="A85:M85"/>
    <mergeCell ref="A86:M93"/>
    <mergeCell ref="A95:B95"/>
    <mergeCell ref="A97:M97"/>
    <mergeCell ref="A98:M105"/>
    <mergeCell ref="A107:M107"/>
    <mergeCell ref="A112:M119"/>
    <mergeCell ref="A121:M121"/>
    <mergeCell ref="A122:M122"/>
    <mergeCell ref="C123:D123"/>
    <mergeCell ref="E123:F123"/>
    <mergeCell ref="G123:I123"/>
    <mergeCell ref="C124:D124"/>
    <mergeCell ref="E124:F124"/>
    <mergeCell ref="G124:I124"/>
    <mergeCell ref="C125:D125"/>
    <mergeCell ref="E125:F125"/>
    <mergeCell ref="G125:I125"/>
    <mergeCell ref="C126:D126"/>
    <mergeCell ref="E126:F126"/>
    <mergeCell ref="G126:I126"/>
    <mergeCell ref="C127:D127"/>
    <mergeCell ref="E127:F127"/>
    <mergeCell ref="G127:I127"/>
    <mergeCell ref="A136:M141"/>
    <mergeCell ref="A143:M143"/>
    <mergeCell ref="A144:M151"/>
    <mergeCell ref="A152:M155"/>
    <mergeCell ref="C128:D128"/>
    <mergeCell ref="E128:F128"/>
    <mergeCell ref="G128:I128"/>
    <mergeCell ref="D131:E131"/>
    <mergeCell ref="A134:M134"/>
    <mergeCell ref="A135:M135"/>
  </mergeCells>
  <dataValidations count="9">
    <dataValidation type="list" allowBlank="1" showInputMessage="1" showErrorMessage="1" sqref="C38" xr:uid="{8F415D81-312E-4619-8A43-B66F9AAD4BD0}">
      <formula1>"Low Rise, High Rise, Townhouse, Mixed"</formula1>
    </dataValidation>
    <dataValidation type="list" allowBlank="1" showInputMessage="1" showErrorMessage="1" sqref="C41" xr:uid="{05CB2D4E-C623-49C7-970D-0A6FD5C7EE9C}">
      <formula1>"Single Phase, Three Phase"</formula1>
    </dataValidation>
    <dataValidation type="list" showInputMessage="1" showErrorMessage="1" sqref="E124:F128" xr:uid="{2CE4420A-EB5F-44E2-9800-A72DDFC2BC50}">
      <formula1>"Gas, Propane, Diesel"</formula1>
    </dataValidation>
    <dataValidation type="list" allowBlank="1" showInputMessage="1" showErrorMessage="1" sqref="B124:B128" xr:uid="{1CFF4D46-6C19-43F1-870C-43A16E192E37}">
      <formula1>"HVAC, Domestic Hot Water, Others"</formula1>
    </dataValidation>
    <dataValidation type="whole" allowBlank="1" showInputMessage="1" showErrorMessage="1" errorTitle="Invalid area" error="Please enter an area to be studied that is less than the total floorspace area" sqref="E35 H35" xr:uid="{6613E4AF-2F7F-4182-B6B2-9939C43E3245}">
      <formula1>0</formula1>
      <formula2>#REF!</formula2>
    </dataValidation>
    <dataValidation type="whole" operator="greaterThan" allowBlank="1" showInputMessage="1" showErrorMessage="1" errorTitle="Invalid Year Renovated" error="Please enter a year renovated that is after the year built" sqref="I36" xr:uid="{FADEF07B-58F0-4212-A87B-CA0262773DA7}">
      <formula1>C36</formula1>
    </dataValidation>
    <dataValidation type="list" allowBlank="1" showInputMessage="1" showErrorMessage="1" sqref="F34 M34" xr:uid="{A0BE3306-F094-4C5B-9546-AC4BBC66C795}">
      <formula1>"sq m, sq ft"</formula1>
    </dataValidation>
    <dataValidation type="list" allowBlank="1" showInputMessage="1" showErrorMessage="1" sqref="I28 I30" xr:uid="{A9EC4BAD-525B-44B4-8BCD-B7FDF6A4A576}">
      <formula1>"Yes, No"</formula1>
    </dataValidation>
    <dataValidation type="list" allowBlank="1" showInputMessage="1" showErrorMessage="1" sqref="K124:K128" xr:uid="{52FC0264-662D-495C-ABF3-37BD24C36C3E}">
      <formula1>"Single-Phase,Three-Phase"</formula1>
    </dataValidation>
  </dataValidations>
  <pageMargins left="0.7" right="0.7" top="0.75" bottom="0.75" header="0.3" footer="0.3"/>
  <pageSetup scale="5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A99F6-5F67-4996-B1D7-8533A300EBB2}">
  <sheetPr>
    <tabColor theme="0" tint="-0.14999847407452621"/>
  </sheetPr>
  <dimension ref="A1:E28"/>
  <sheetViews>
    <sheetView showGridLines="0" zoomScaleNormal="100" workbookViewId="0">
      <pane xSplit="1" ySplit="3" topLeftCell="B4" activePane="bottomRight" state="frozen"/>
      <selection activeCell="D4" sqref="D4"/>
      <selection pane="topRight" activeCell="D4" sqref="D4"/>
      <selection pane="bottomLeft" activeCell="D4" sqref="D4"/>
      <selection pane="bottomRight" activeCell="D4" sqref="D4"/>
    </sheetView>
  </sheetViews>
  <sheetFormatPr defaultColWidth="9.1796875" defaultRowHeight="12.5" x14ac:dyDescent="0.25"/>
  <cols>
    <col min="1" max="1" width="10.81640625" style="57" bestFit="1" customWidth="1"/>
    <col min="2" max="3" width="13.453125" style="57" customWidth="1"/>
    <col min="4" max="4" width="47.81640625" style="57" customWidth="1"/>
    <col min="5" max="5" width="79" style="57" customWidth="1"/>
    <col min="6" max="16384" width="9.1796875" style="57"/>
  </cols>
  <sheetData>
    <row r="1" spans="1:5" ht="26.5" customHeight="1" x14ac:dyDescent="0.25">
      <c r="A1" s="341" t="s">
        <v>50</v>
      </c>
      <c r="B1" s="341"/>
      <c r="C1" s="341"/>
      <c r="D1" s="43"/>
      <c r="E1" s="44" t="s">
        <v>51</v>
      </c>
    </row>
    <row r="2" spans="1:5" ht="15.5" x14ac:dyDescent="0.25">
      <c r="A2" s="341" t="s">
        <v>1</v>
      </c>
      <c r="B2" s="341"/>
      <c r="C2" s="341"/>
      <c r="D2" s="43" t="s">
        <v>52</v>
      </c>
      <c r="E2" s="45" t="s">
        <v>52</v>
      </c>
    </row>
    <row r="3" spans="1:5" ht="52" x14ac:dyDescent="0.25">
      <c r="A3" s="46" t="s">
        <v>53</v>
      </c>
      <c r="B3" s="46" t="s">
        <v>54</v>
      </c>
      <c r="C3" s="46" t="s">
        <v>55</v>
      </c>
      <c r="D3" s="47" t="s">
        <v>56</v>
      </c>
      <c r="E3" s="48" t="s">
        <v>57</v>
      </c>
    </row>
    <row r="4" spans="1:5" ht="13" x14ac:dyDescent="0.25">
      <c r="A4" s="49">
        <v>1</v>
      </c>
      <c r="B4" s="50"/>
      <c r="C4" s="58"/>
      <c r="D4" s="51"/>
      <c r="E4" s="52"/>
    </row>
    <row r="5" spans="1:5" ht="13" x14ac:dyDescent="0.3">
      <c r="A5" s="53">
        <f>1+A4</f>
        <v>2</v>
      </c>
      <c r="B5" s="54"/>
      <c r="C5" s="54"/>
      <c r="D5" s="55"/>
      <c r="E5" s="56"/>
    </row>
    <row r="6" spans="1:5" ht="13" x14ac:dyDescent="0.3">
      <c r="A6" s="53">
        <f t="shared" ref="A6:A28" si="0">1+A5</f>
        <v>3</v>
      </c>
      <c r="B6" s="54"/>
      <c r="C6" s="54"/>
      <c r="D6" s="55"/>
      <c r="E6" s="56"/>
    </row>
    <row r="7" spans="1:5" ht="13" x14ac:dyDescent="0.3">
      <c r="A7" s="53">
        <f t="shared" si="0"/>
        <v>4</v>
      </c>
      <c r="B7" s="54"/>
      <c r="C7" s="54"/>
      <c r="D7" s="55"/>
      <c r="E7" s="56"/>
    </row>
    <row r="8" spans="1:5" ht="13" x14ac:dyDescent="0.3">
      <c r="A8" s="53">
        <f t="shared" si="0"/>
        <v>5</v>
      </c>
      <c r="B8" s="54"/>
      <c r="C8" s="54"/>
      <c r="D8" s="55"/>
      <c r="E8" s="56"/>
    </row>
    <row r="9" spans="1:5" ht="13" x14ac:dyDescent="0.3">
      <c r="A9" s="53">
        <f t="shared" si="0"/>
        <v>6</v>
      </c>
      <c r="B9" s="54"/>
      <c r="C9" s="54"/>
      <c r="D9" s="55"/>
      <c r="E9" s="56"/>
    </row>
    <row r="10" spans="1:5" ht="13" x14ac:dyDescent="0.3">
      <c r="A10" s="53">
        <f t="shared" si="0"/>
        <v>7</v>
      </c>
      <c r="B10" s="54"/>
      <c r="C10" s="54"/>
      <c r="D10" s="55"/>
      <c r="E10" s="56"/>
    </row>
    <row r="11" spans="1:5" ht="13" x14ac:dyDescent="0.3">
      <c r="A11" s="53">
        <f t="shared" si="0"/>
        <v>8</v>
      </c>
      <c r="B11" s="54"/>
      <c r="C11" s="54"/>
      <c r="D11" s="55"/>
      <c r="E11" s="56"/>
    </row>
    <row r="12" spans="1:5" ht="13" x14ac:dyDescent="0.3">
      <c r="A12" s="53">
        <f t="shared" si="0"/>
        <v>9</v>
      </c>
      <c r="B12" s="54"/>
      <c r="C12" s="54"/>
      <c r="D12" s="55"/>
      <c r="E12" s="56"/>
    </row>
    <row r="13" spans="1:5" ht="13" x14ac:dyDescent="0.3">
      <c r="A13" s="53">
        <f t="shared" si="0"/>
        <v>10</v>
      </c>
      <c r="B13" s="54"/>
      <c r="C13" s="54"/>
      <c r="D13" s="55"/>
      <c r="E13" s="56"/>
    </row>
    <row r="14" spans="1:5" ht="13" x14ac:dyDescent="0.3">
      <c r="A14" s="53">
        <f t="shared" si="0"/>
        <v>11</v>
      </c>
      <c r="B14" s="54"/>
      <c r="C14" s="54"/>
      <c r="D14" s="55"/>
      <c r="E14" s="56"/>
    </row>
    <row r="15" spans="1:5" ht="13" x14ac:dyDescent="0.3">
      <c r="A15" s="53">
        <f t="shared" si="0"/>
        <v>12</v>
      </c>
      <c r="B15" s="54"/>
      <c r="C15" s="54"/>
      <c r="D15" s="55"/>
      <c r="E15" s="56"/>
    </row>
    <row r="16" spans="1:5" ht="13" x14ac:dyDescent="0.3">
      <c r="A16" s="53">
        <f t="shared" si="0"/>
        <v>13</v>
      </c>
      <c r="B16" s="54"/>
      <c r="C16" s="54"/>
      <c r="D16" s="55"/>
      <c r="E16" s="56"/>
    </row>
    <row r="17" spans="1:5" ht="13" x14ac:dyDescent="0.3">
      <c r="A17" s="53">
        <f t="shared" si="0"/>
        <v>14</v>
      </c>
      <c r="B17" s="54"/>
      <c r="C17" s="54"/>
      <c r="D17" s="55"/>
      <c r="E17" s="56"/>
    </row>
    <row r="18" spans="1:5" ht="13" x14ac:dyDescent="0.3">
      <c r="A18" s="53">
        <f t="shared" si="0"/>
        <v>15</v>
      </c>
      <c r="B18" s="54"/>
      <c r="C18" s="54"/>
      <c r="D18" s="55"/>
      <c r="E18" s="56"/>
    </row>
    <row r="19" spans="1:5" ht="13" x14ac:dyDescent="0.3">
      <c r="A19" s="53">
        <f t="shared" si="0"/>
        <v>16</v>
      </c>
      <c r="B19" s="54"/>
      <c r="C19" s="54"/>
      <c r="D19" s="55"/>
      <c r="E19" s="56"/>
    </row>
    <row r="20" spans="1:5" ht="13" x14ac:dyDescent="0.3">
      <c r="A20" s="53">
        <f t="shared" si="0"/>
        <v>17</v>
      </c>
      <c r="B20" s="54"/>
      <c r="C20" s="54"/>
      <c r="D20" s="55"/>
      <c r="E20" s="56"/>
    </row>
    <row r="21" spans="1:5" ht="13" x14ac:dyDescent="0.3">
      <c r="A21" s="53">
        <f t="shared" si="0"/>
        <v>18</v>
      </c>
      <c r="B21" s="54"/>
      <c r="C21" s="54"/>
      <c r="D21" s="55"/>
      <c r="E21" s="56"/>
    </row>
    <row r="22" spans="1:5" ht="13" x14ac:dyDescent="0.3">
      <c r="A22" s="53">
        <f t="shared" si="0"/>
        <v>19</v>
      </c>
      <c r="B22" s="54"/>
      <c r="C22" s="54"/>
      <c r="D22" s="55"/>
      <c r="E22" s="56"/>
    </row>
    <row r="23" spans="1:5" ht="13" x14ac:dyDescent="0.3">
      <c r="A23" s="53">
        <f t="shared" si="0"/>
        <v>20</v>
      </c>
      <c r="B23" s="54"/>
      <c r="C23" s="54"/>
      <c r="D23" s="55"/>
      <c r="E23" s="56"/>
    </row>
    <row r="24" spans="1:5" ht="13" x14ac:dyDescent="0.3">
      <c r="A24" s="53">
        <f t="shared" si="0"/>
        <v>21</v>
      </c>
      <c r="B24" s="54"/>
      <c r="C24" s="54"/>
      <c r="D24" s="55"/>
      <c r="E24" s="56"/>
    </row>
    <row r="25" spans="1:5" ht="13" x14ac:dyDescent="0.3">
      <c r="A25" s="53">
        <f t="shared" si="0"/>
        <v>22</v>
      </c>
      <c r="B25" s="54"/>
      <c r="C25" s="54"/>
      <c r="D25" s="55"/>
      <c r="E25" s="56"/>
    </row>
    <row r="26" spans="1:5" ht="13" x14ac:dyDescent="0.3">
      <c r="A26" s="53">
        <f t="shared" si="0"/>
        <v>23</v>
      </c>
      <c r="B26" s="54"/>
      <c r="C26" s="54"/>
      <c r="D26" s="55"/>
      <c r="E26" s="56"/>
    </row>
    <row r="27" spans="1:5" ht="13" x14ac:dyDescent="0.3">
      <c r="A27" s="53">
        <f t="shared" si="0"/>
        <v>24</v>
      </c>
      <c r="B27" s="54"/>
      <c r="C27" s="54"/>
      <c r="D27" s="55"/>
      <c r="E27" s="56"/>
    </row>
    <row r="28" spans="1:5" ht="13" x14ac:dyDescent="0.3">
      <c r="A28" s="53">
        <f t="shared" si="0"/>
        <v>25</v>
      </c>
      <c r="B28" s="54"/>
      <c r="C28" s="54"/>
      <c r="D28" s="55"/>
      <c r="E28" s="56"/>
    </row>
  </sheetData>
  <mergeCells count="2">
    <mergeCell ref="A1:C1"/>
    <mergeCell ref="A2:C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367D-CADA-4349-B002-9D81A24F8784}">
  <dimension ref="A1:AW104"/>
  <sheetViews>
    <sheetView topLeftCell="J1" zoomScale="55" zoomScaleNormal="55" workbookViewId="0">
      <selection activeCell="AW26" sqref="AW26"/>
    </sheetView>
  </sheetViews>
  <sheetFormatPr defaultRowHeight="14.5" x14ac:dyDescent="0.35"/>
  <cols>
    <col min="1" max="1" width="24.1796875" style="73" customWidth="1"/>
    <col min="2" max="2" width="18.1796875" style="70" customWidth="1"/>
    <col min="3" max="3" width="25.54296875" style="72" customWidth="1"/>
    <col min="4" max="4" width="42" style="71" customWidth="1"/>
    <col min="5" max="5" width="17.81640625" style="70" customWidth="1"/>
    <col min="6" max="6" width="36" style="73" customWidth="1"/>
    <col min="7" max="7" width="16.453125" customWidth="1"/>
    <col min="8" max="8" width="17.1796875" customWidth="1"/>
    <col min="10" max="10" width="27.54296875" customWidth="1"/>
    <col min="11" max="11" width="8.54296875" customWidth="1"/>
    <col min="12" max="13" width="9.453125" customWidth="1"/>
    <col min="14" max="14" width="8.453125" customWidth="1"/>
    <col min="15" max="15" width="6" customWidth="1"/>
    <col min="16" max="16" width="7.81640625" customWidth="1"/>
    <col min="17" max="17" width="8.81640625" customWidth="1"/>
    <col min="18" max="18" width="9.1796875" customWidth="1"/>
    <col min="19" max="19" width="7.81640625" customWidth="1"/>
    <col min="20" max="20" width="3.81640625" customWidth="1"/>
    <col min="22" max="22" width="16.453125" customWidth="1"/>
    <col min="34" max="34" width="16.453125" customWidth="1"/>
    <col min="46" max="46" width="16" customWidth="1"/>
    <col min="47" max="47" width="29.54296875" customWidth="1"/>
    <col min="48" max="48" width="16.81640625" customWidth="1"/>
    <col min="49" max="49" width="34.1796875" customWidth="1"/>
  </cols>
  <sheetData>
    <row r="1" spans="1:49" ht="35.15" customHeight="1" x14ac:dyDescent="0.3">
      <c r="A1" s="111" t="s">
        <v>58</v>
      </c>
      <c r="B1" s="109" t="s">
        <v>59</v>
      </c>
      <c r="C1" s="109" t="s">
        <v>60</v>
      </c>
      <c r="D1" s="112" t="s">
        <v>61</v>
      </c>
      <c r="E1" s="113" t="s">
        <v>62</v>
      </c>
      <c r="F1" s="110" t="s">
        <v>63</v>
      </c>
      <c r="G1" s="120" t="s">
        <v>260</v>
      </c>
      <c r="H1" s="120" t="s">
        <v>261</v>
      </c>
      <c r="J1" s="82" t="s">
        <v>64</v>
      </c>
      <c r="K1" s="83">
        <v>1</v>
      </c>
      <c r="L1" s="83">
        <v>2</v>
      </c>
      <c r="M1" s="83">
        <v>3</v>
      </c>
      <c r="N1" s="83">
        <v>4</v>
      </c>
      <c r="O1" s="83">
        <v>5</v>
      </c>
      <c r="P1" s="83">
        <v>6</v>
      </c>
      <c r="Q1" s="83">
        <v>7</v>
      </c>
      <c r="R1" s="83">
        <v>8</v>
      </c>
      <c r="S1" s="83">
        <v>9</v>
      </c>
      <c r="T1" s="83">
        <v>10</v>
      </c>
      <c r="AT1" s="33" t="s">
        <v>58</v>
      </c>
      <c r="AU1" s="33" t="s">
        <v>65</v>
      </c>
      <c r="AV1" s="33" t="s">
        <v>66</v>
      </c>
      <c r="AW1" s="35" t="s">
        <v>67</v>
      </c>
    </row>
    <row r="2" spans="1:49" ht="29" x14ac:dyDescent="0.25">
      <c r="A2" s="95" t="s">
        <v>68</v>
      </c>
      <c r="B2" s="96" t="s">
        <v>69</v>
      </c>
      <c r="C2" s="97" t="s">
        <v>70</v>
      </c>
      <c r="D2" s="97" t="s">
        <v>71</v>
      </c>
      <c r="E2" s="96">
        <v>25</v>
      </c>
      <c r="F2" s="95"/>
      <c r="G2">
        <v>50</v>
      </c>
      <c r="H2" t="s">
        <v>262</v>
      </c>
      <c r="J2" s="84" t="s">
        <v>59</v>
      </c>
      <c r="K2" s="74" t="str">
        <f>IF('1-Proposed Measures'!E19&lt;&gt;0,'1-Proposed Measures'!E19,"")</f>
        <v/>
      </c>
      <c r="L2" s="74" t="str">
        <f>IF('1-Proposed Measures'!E20&lt;&gt;0,'1-Proposed Measures'!E20,"")</f>
        <v/>
      </c>
      <c r="M2" s="74" t="str">
        <f>IF('1-Proposed Measures'!E21&lt;&gt;0,'1-Proposed Measures'!E21,"")</f>
        <v/>
      </c>
      <c r="N2" s="74" t="str">
        <f>IF('1-Proposed Measures'!E22&lt;&gt;0,'1-Proposed Measures'!E22,"")</f>
        <v/>
      </c>
      <c r="O2" s="74" t="str">
        <f>IF('1-Proposed Measures'!E23&lt;&gt;0,'1-Proposed Measures'!E23,"")</f>
        <v/>
      </c>
      <c r="P2" s="74" t="str">
        <f>IF('1-Proposed Measures'!E24&lt;&gt;0,'1-Proposed Measures'!E24,"")</f>
        <v/>
      </c>
      <c r="Q2" s="74" t="str">
        <f>IF('1-Proposed Measures'!E25&lt;&gt;0,'1-Proposed Measures'!E25,"")</f>
        <v/>
      </c>
      <c r="R2" s="74" t="str">
        <f>IF('1-Proposed Measures'!E26&lt;&gt;0,'1-Proposed Measures'!E26,"")</f>
        <v/>
      </c>
      <c r="S2" s="74" t="str">
        <f>IF('1-Proposed Measures'!E27&lt;&gt;0,'1-Proposed Measures'!E27,"")</f>
        <v/>
      </c>
      <c r="T2" s="74" t="str">
        <f>IF('1-Proposed Measures'!IC28&lt;&gt;0,'1-Proposed Measures'!IC28,"")</f>
        <v/>
      </c>
      <c r="AT2" t="s">
        <v>68</v>
      </c>
      <c r="AU2" t="s">
        <v>69</v>
      </c>
      <c r="AV2" t="s">
        <v>72</v>
      </c>
      <c r="AW2" t="s">
        <v>73</v>
      </c>
    </row>
    <row r="3" spans="1:49" ht="29.5" thickBot="1" x14ac:dyDescent="0.3">
      <c r="A3" s="95" t="s">
        <v>68</v>
      </c>
      <c r="B3" s="96" t="s">
        <v>69</v>
      </c>
      <c r="C3" s="97" t="s">
        <v>70</v>
      </c>
      <c r="D3" s="97" t="s">
        <v>74</v>
      </c>
      <c r="E3" s="96">
        <v>25</v>
      </c>
      <c r="F3" s="95"/>
      <c r="J3" s="85" t="s">
        <v>60</v>
      </c>
      <c r="K3" s="76" t="str">
        <f>IF('1-Proposed Measures'!F19&lt;&gt;0,'1-Proposed Measures'!F19,"")</f>
        <v/>
      </c>
      <c r="L3" s="76" t="str">
        <f>IF('1-Proposed Measures'!F20&lt;&gt;0,'1-Proposed Measures'!F20,"")</f>
        <v/>
      </c>
      <c r="M3" s="76" t="str">
        <f>IF('1-Proposed Measures'!F21&lt;&gt;0,'1-Proposed Measures'!F21,"")</f>
        <v/>
      </c>
      <c r="N3" s="76" t="str">
        <f>IF('1-Proposed Measures'!F22&lt;&gt;0,'1-Proposed Measures'!F22,"")</f>
        <v/>
      </c>
      <c r="O3" s="76" t="str">
        <f>IF('1-Proposed Measures'!F23&lt;&gt;0,'1-Proposed Measures'!F23,"")</f>
        <v/>
      </c>
      <c r="P3" s="76" t="str">
        <f>IF('1-Proposed Measures'!F24&lt;&gt;0,'1-Proposed Measures'!F24,"")</f>
        <v/>
      </c>
      <c r="Q3" s="76" t="str">
        <f>IF('1-Proposed Measures'!F25&lt;&gt;0,'1-Proposed Measures'!F25,"")</f>
        <v/>
      </c>
      <c r="R3" s="76" t="str">
        <f>IF('1-Proposed Measures'!F26&lt;&gt;0,'1-Proposed Measures'!F26,"")</f>
        <v/>
      </c>
      <c r="S3" s="76" t="str">
        <f>IF('1-Proposed Measures'!F27&lt;&gt;0,'1-Proposed Measures'!F27,"")</f>
        <v/>
      </c>
      <c r="T3" s="76" t="str">
        <f>IF('1-Proposed Measures'!F28&lt;&gt;0,'1-Proposed Measures'!F28,"")</f>
        <v/>
      </c>
      <c r="AT3" t="s">
        <v>15</v>
      </c>
      <c r="AU3" t="s">
        <v>75</v>
      </c>
      <c r="AV3" t="s">
        <v>76</v>
      </c>
      <c r="AW3" t="s">
        <v>77</v>
      </c>
    </row>
    <row r="4" spans="1:49" ht="29.5" thickBot="1" x14ac:dyDescent="0.3">
      <c r="A4" s="95" t="s">
        <v>68</v>
      </c>
      <c r="B4" s="96" t="s">
        <v>69</v>
      </c>
      <c r="C4" s="97" t="s">
        <v>70</v>
      </c>
      <c r="D4" s="97" t="s">
        <v>78</v>
      </c>
      <c r="E4" s="96">
        <v>25</v>
      </c>
      <c r="F4" s="95"/>
      <c r="G4">
        <v>0.15</v>
      </c>
      <c r="H4" t="s">
        <v>262</v>
      </c>
      <c r="J4" s="131" t="s">
        <v>347</v>
      </c>
      <c r="K4" s="132">
        <f>'1-Proposed Measures'!G19</f>
        <v>0</v>
      </c>
      <c r="L4" s="132"/>
      <c r="M4" s="132"/>
      <c r="N4" s="132"/>
      <c r="O4" s="132"/>
      <c r="P4" s="132"/>
      <c r="Q4" s="132"/>
      <c r="R4" s="132"/>
      <c r="S4" s="132"/>
      <c r="T4" s="132"/>
      <c r="AU4" t="s">
        <v>79</v>
      </c>
      <c r="AV4" t="s">
        <v>80</v>
      </c>
      <c r="AW4" t="s">
        <v>81</v>
      </c>
    </row>
    <row r="5" spans="1:49" ht="29" x14ac:dyDescent="0.25">
      <c r="A5" s="95" t="s">
        <v>68</v>
      </c>
      <c r="B5" s="96" t="s">
        <v>69</v>
      </c>
      <c r="C5" s="97" t="s">
        <v>70</v>
      </c>
      <c r="D5" s="97" t="s">
        <v>82</v>
      </c>
      <c r="E5" s="96">
        <v>25</v>
      </c>
      <c r="F5" s="95"/>
      <c r="J5" s="80" t="s">
        <v>64</v>
      </c>
      <c r="K5" s="81">
        <v>1</v>
      </c>
      <c r="L5" s="81">
        <v>2</v>
      </c>
      <c r="M5" s="81">
        <v>3</v>
      </c>
      <c r="N5" s="81">
        <v>4</v>
      </c>
      <c r="O5" s="81">
        <v>5</v>
      </c>
      <c r="P5" s="81">
        <v>6</v>
      </c>
      <c r="Q5" s="81">
        <v>7</v>
      </c>
      <c r="R5" s="81">
        <v>8</v>
      </c>
      <c r="S5" s="81">
        <v>9</v>
      </c>
      <c r="T5" s="81">
        <v>10</v>
      </c>
      <c r="V5" s="86" t="s">
        <v>64</v>
      </c>
      <c r="W5" s="87">
        <v>1</v>
      </c>
      <c r="X5" s="87">
        <v>2</v>
      </c>
      <c r="Y5" s="87">
        <v>3</v>
      </c>
      <c r="Z5" s="87">
        <v>4</v>
      </c>
      <c r="AA5" s="87">
        <v>5</v>
      </c>
      <c r="AB5" s="87">
        <v>6</v>
      </c>
      <c r="AC5" s="87">
        <v>7</v>
      </c>
      <c r="AD5" s="87">
        <v>8</v>
      </c>
      <c r="AE5" s="87">
        <v>9</v>
      </c>
      <c r="AF5" s="87">
        <v>10</v>
      </c>
      <c r="AH5" s="86" t="s">
        <v>340</v>
      </c>
      <c r="AI5" s="87">
        <v>1</v>
      </c>
      <c r="AJ5" s="87">
        <v>2</v>
      </c>
      <c r="AK5" s="87">
        <v>3</v>
      </c>
      <c r="AL5" s="87">
        <v>4</v>
      </c>
      <c r="AM5" s="87">
        <v>5</v>
      </c>
      <c r="AN5" s="87">
        <v>6</v>
      </c>
      <c r="AO5" s="87">
        <v>7</v>
      </c>
      <c r="AP5" s="87">
        <v>8</v>
      </c>
      <c r="AQ5" s="87">
        <v>9</v>
      </c>
      <c r="AR5" s="87">
        <v>10</v>
      </c>
      <c r="AU5" t="s">
        <v>85</v>
      </c>
      <c r="AW5" t="s">
        <v>86</v>
      </c>
    </row>
    <row r="6" spans="1:49" ht="29" x14ac:dyDescent="0.25">
      <c r="A6" s="95" t="s">
        <v>68</v>
      </c>
      <c r="B6" s="96" t="s">
        <v>69</v>
      </c>
      <c r="C6" s="97" t="s">
        <v>70</v>
      </c>
      <c r="D6" s="97" t="s">
        <v>87</v>
      </c>
      <c r="E6" s="96">
        <v>15</v>
      </c>
      <c r="F6" s="95"/>
      <c r="J6" s="77" t="s">
        <v>83</v>
      </c>
      <c r="K6" s="75" t="str" cm="1">
        <f t="array" ref="K6">IF(K2&lt;&gt;"",IFERROR(_xlfn.UNIQUE(_xlfn._xlws.FILTER($C2:$C147,($A2:$A147="Commercial")*($B2:$B147=K2))),""),"")</f>
        <v/>
      </c>
      <c r="L6" s="75" t="str" cm="1">
        <f t="array" ref="L6">IF(L2&lt;&gt;"",IFERROR(_xlfn.UNIQUE(_xlfn._xlws.FILTER($C2:$C147,($A2:$A147="Commercial")*($B2:$B147=L2))),""),"")</f>
        <v/>
      </c>
      <c r="M6" s="75" t="str" cm="1">
        <f t="array" ref="M6">IF(M2&lt;&gt;"",IFERROR(_xlfn.UNIQUE(_xlfn._xlws.FILTER($C2:$C147,($A2:$A147="Commercial")*($B2:$B147=M2))),""),"")</f>
        <v/>
      </c>
      <c r="N6" s="75" t="str" cm="1">
        <f t="array" ref="N6">IF(N2&lt;&gt;"",IFERROR(_xlfn.UNIQUE(_xlfn._xlws.FILTER($C2:$C147,($A2:$A147="Commercial")*($B2:$B147=N2))),""),"")</f>
        <v/>
      </c>
      <c r="O6" s="75" t="str" cm="1">
        <f t="array" ref="O6">IF(O2&lt;&gt;"",IFERROR(_xlfn.UNIQUE(_xlfn._xlws.FILTER($C2:$C147,($A2:$A147="Commercial")*($B2:$B147=O2))),""),"")</f>
        <v/>
      </c>
      <c r="P6" s="75" t="str" cm="1">
        <f t="array" ref="P6">IF(P2&lt;&gt;"",IFERROR(_xlfn.UNIQUE(_xlfn._xlws.FILTER($C2:$C147,($A2:$A147="Commercial")*($B2:$B147=P2))),""),"")</f>
        <v/>
      </c>
      <c r="Q6" s="75" t="str" cm="1">
        <f t="array" ref="Q6">IF(Q2&lt;&gt;"",IFERROR(_xlfn.UNIQUE(_xlfn._xlws.FILTER($C2:$C147,($A2:$A147="Commercial")*($B2:$B147=Q2))),""),"")</f>
        <v/>
      </c>
      <c r="R6" s="75" t="str" cm="1">
        <f t="array" ref="R6">IF(R2&lt;&gt;"",IFERROR(_xlfn.UNIQUE(_xlfn._xlws.FILTER($C2:$C147,($A2:$A147="Commercial")*($B2:$B147=R2))),""),"")</f>
        <v/>
      </c>
      <c r="S6" s="75" t="str" cm="1">
        <f t="array" ref="S6">IF(S2&lt;&gt;"",IFERROR(_xlfn.UNIQUE(_xlfn._xlws.FILTER($C2:$C147,($A2:$A147="Commercial")*($B2:$B147=S2))),""),"")</f>
        <v/>
      </c>
      <c r="T6" s="75" t="str" cm="1">
        <f t="array" ref="T6">IF(T2&lt;&gt;"",IFERROR(_xlfn.UNIQUE(_xlfn._xlws.FILTER($C2:$C147,($A2:$A147="Commercial")*($B2:$B147=T2))),""),"")</f>
        <v/>
      </c>
      <c r="V6" s="88" t="s">
        <v>84</v>
      </c>
      <c r="W6" t="str" cm="1">
        <f t="array" ref="W6">IF(K3&lt;&gt;"",IFERROR(_xlfn.UNIQUE(_xlfn._xlws.FILTER($D2:$D147, ($A2:$A147="Commercial")*($B2:$B147=K2)*($C2:$C147=K3))),""),"")</f>
        <v/>
      </c>
      <c r="X6" t="str" cm="1">
        <f t="array" ref="X6">IF(L3&lt;&gt;"",IFERROR(_xlfn.UNIQUE(_xlfn._xlws.FILTER($D2:$D147, ($A2:$A147="Commercial")*($B2:$B147=L2)*($C2:$C147=L3))),""),"")</f>
        <v/>
      </c>
      <c r="Y6" t="str" cm="1">
        <f t="array" ref="Y6">IF(M3&lt;&gt;"",IFERROR(_xlfn.UNIQUE(_xlfn._xlws.FILTER($D2:$D147, ($A2:$A147="Commercial")*($B2:$B147=M2)*($C2:$C147=M3))),""),"")</f>
        <v/>
      </c>
      <c r="Z6" t="str" cm="1">
        <f t="array" ref="Z6">IF(N3&lt;&gt;"",IFERROR(_xlfn.UNIQUE(_xlfn._xlws.FILTER($D2:$D147, ($A2:$A147="Commercial")*($B2:$B147=N2)*($C2:$C147=N3))),""),"")</f>
        <v/>
      </c>
      <c r="AA6" t="str" cm="1">
        <f t="array" ref="AA6">IF(O3&lt;&gt;"",IFERROR(_xlfn.UNIQUE(_xlfn._xlws.FILTER($D2:$D147, ($A2:$A147="Commercial")*($B2:$B147=O2)*($C2:$C147=O3))),""),"")</f>
        <v/>
      </c>
      <c r="AB6" t="str" cm="1">
        <f t="array" ref="AB6">IF(P3&lt;&gt;"",IFERROR(_xlfn.UNIQUE(_xlfn._xlws.FILTER($D2:$D147, ($A2:$A147="Commercial")*($B2:$B147=P2)*($C2:$C147=P3))),""),"")</f>
        <v/>
      </c>
      <c r="AC6" t="str" cm="1">
        <f t="array" ref="AC6">IF(Q3&lt;&gt;"",IFERROR(_xlfn.UNIQUE(_xlfn._xlws.FILTER($D2:$D147, ($A2:$A147="Commercial")*($B2:$B147=Q2)*($C2:$C147=Q3))),""),"")</f>
        <v/>
      </c>
      <c r="AD6" t="str" cm="1">
        <f t="array" ref="AD6">IF(R3&lt;&gt;"",IFERROR(_xlfn.UNIQUE(_xlfn._xlws.FILTER($D2:$D147, ($A2:$A147="Commercial")*($B2:$B147=R2)*($C2:$C147=R3))),""),"")</f>
        <v/>
      </c>
      <c r="AE6" t="str" cm="1">
        <f t="array" ref="AE6">IF(S3&lt;&gt;"",IFERROR(_xlfn.UNIQUE(_xlfn._xlws.FILTER($D2:$D147, ($A2:$A147="Commercial")*($B2:$B147=S2)*($C2:$C147=S3))),""),"")</f>
        <v/>
      </c>
      <c r="AF6" t="str" cm="1">
        <f t="array" ref="AF6">IF(T3&lt;&gt;"",IFERROR(_xlfn.UNIQUE(_xlfn._xlws.FILTER($D2:$D147, ($A2:$A147="Commercial")*($B2:$B147=T2)*($C2:$C147=T3))),""),"")</f>
        <v/>
      </c>
      <c r="AH6" s="88" t="s">
        <v>84</v>
      </c>
      <c r="AI6" t="str" cm="1">
        <f t="array" ref="AI6">IF(K3&lt;&gt;"",IFERROR(_xlfn.UNIQUE(_xlfn._xlws.FILTER(NLIndex!$C2:$C70,(NLIndex!$E2:$E70=K4)* (NLIndex!$B2:$B70=K2)*(NLIndex!$D2:$D70=K3))),""),"")</f>
        <v/>
      </c>
      <c r="AJ6" t="str" cm="1">
        <f t="array" ref="AJ6">IF(L3&lt;&gt;"",IFERROR(_xlfn.UNIQUE(_xlfn._xlws.FILTER(NLIndex!$C2:$C70, (NLIndex!$B2:$B70=L2)*(NLIndex!$A2:$A70=L3))),""),"")</f>
        <v/>
      </c>
      <c r="AK6" t="str" cm="1">
        <f t="array" ref="AK6">IF(M3&lt;&gt;"",IFERROR(_xlfn.UNIQUE(_xlfn._xlws.FILTER(NLIndex!$C2:$C70, (NLIndex!$B2:$B70=M2)*(NLIndex!$A2:$A70=M3))),""),"")</f>
        <v/>
      </c>
      <c r="AL6" t="str" cm="1">
        <f t="array" ref="AL6">IF(N3&lt;&gt;"",IFERROR(_xlfn.UNIQUE(_xlfn._xlws.FILTER(NLIndex!$C2:$C70, (NLIndex!$B2:$B70=N2)*(NLIndex!$A2:$A70=N3))),""),"")</f>
        <v/>
      </c>
      <c r="AM6" t="str" cm="1">
        <f t="array" ref="AM6">IF(O3&lt;&gt;"",IFERROR(_xlfn.UNIQUE(_xlfn._xlws.FILTER(NLIndex!$C2:$C70, (NLIndex!$B2:$B70=O2)*(NLIndex!$A2:$A70=O3))),""),"")</f>
        <v/>
      </c>
      <c r="AN6" t="str" cm="1">
        <f t="array" ref="AN6">IF(P3&lt;&gt;"",IFERROR(_xlfn.UNIQUE(_xlfn._xlws.FILTER(NLIndex!$C2:$C70, (NLIndex!$B2:$B70=P2)*(NLIndex!$A2:$A70=P3))),""),"")</f>
        <v/>
      </c>
      <c r="AO6" t="str" cm="1">
        <f t="array" ref="AO6">IF(Q3&lt;&gt;"",IFERROR(_xlfn.UNIQUE(_xlfn._xlws.FILTER(NLIndex!$C2:$C70, (NLIndex!$B2:$B70=Q2)*(NLIndex!$A2:$A70=Q3))),""),"")</f>
        <v/>
      </c>
      <c r="AP6" t="str" cm="1">
        <f t="array" ref="AP6">IF(R3&lt;&gt;"",IFERROR(_xlfn.UNIQUE(_xlfn._xlws.FILTER(NLIndex!$C2:$C70, (NLIndex!$B2:$B70=R2)*(NLIndex!$A2:$A70=R3))),""),"")</f>
        <v/>
      </c>
      <c r="AQ6" t="str" cm="1">
        <f t="array" ref="AQ6">IF(S3&lt;&gt;"",IFERROR(_xlfn.UNIQUE(_xlfn._xlws.FILTER(NLIndex!$C2:$C70, (NLIndex!$B2:$B70=S2)*(NLIndex!$A2:$A70=S3))),""),"")</f>
        <v/>
      </c>
      <c r="AR6" t="str" cm="1">
        <f t="array" ref="AR6">IF(T3&lt;&gt;"",IFERROR(_xlfn.UNIQUE(_xlfn._xlws.FILTER(NLIndex!$C2:$C70, (NLIndex!$B2:$B70=T2)*(NLIndex!$A2:$A70=T3))),""),"")</f>
        <v/>
      </c>
      <c r="AW6" t="s">
        <v>88</v>
      </c>
    </row>
    <row r="7" spans="1:49" ht="30.65" customHeight="1" x14ac:dyDescent="0.25">
      <c r="A7" s="95" t="s">
        <v>68</v>
      </c>
      <c r="B7" s="96" t="s">
        <v>69</v>
      </c>
      <c r="C7" s="97" t="s">
        <v>70</v>
      </c>
      <c r="D7" s="97" t="s">
        <v>89</v>
      </c>
      <c r="E7" s="96">
        <v>30</v>
      </c>
      <c r="F7" s="95"/>
      <c r="G7">
        <v>0.16</v>
      </c>
      <c r="H7" t="s">
        <v>262</v>
      </c>
      <c r="J7" s="77"/>
      <c r="K7" s="75"/>
      <c r="L7" s="75"/>
      <c r="M7" s="75"/>
      <c r="N7" s="75"/>
      <c r="O7" s="75"/>
      <c r="P7" s="75"/>
      <c r="Q7" s="75"/>
      <c r="R7" s="75"/>
      <c r="S7" s="75"/>
      <c r="T7" s="75"/>
      <c r="V7" s="88"/>
      <c r="AH7" s="88"/>
      <c r="AW7" t="s">
        <v>90</v>
      </c>
    </row>
    <row r="8" spans="1:49" ht="58" x14ac:dyDescent="0.25">
      <c r="A8" s="95" t="s">
        <v>68</v>
      </c>
      <c r="B8" s="96" t="s">
        <v>69</v>
      </c>
      <c r="C8" s="97" t="s">
        <v>103</v>
      </c>
      <c r="D8" s="100" t="s">
        <v>104</v>
      </c>
      <c r="E8" s="96">
        <v>10</v>
      </c>
      <c r="F8" s="95"/>
      <c r="J8" s="77"/>
      <c r="K8" s="75"/>
      <c r="L8" s="75"/>
      <c r="M8" s="75"/>
      <c r="N8" s="75"/>
      <c r="O8" s="75"/>
      <c r="P8" s="75"/>
      <c r="Q8" s="75"/>
      <c r="R8" s="75"/>
      <c r="S8" s="75"/>
      <c r="T8" s="75"/>
      <c r="V8" s="88"/>
      <c r="AH8" s="88"/>
      <c r="AW8" t="s">
        <v>91</v>
      </c>
    </row>
    <row r="9" spans="1:49" ht="101.5" x14ac:dyDescent="0.25">
      <c r="A9" s="95" t="s">
        <v>68</v>
      </c>
      <c r="B9" s="96" t="s">
        <v>69</v>
      </c>
      <c r="C9" s="97" t="s">
        <v>103</v>
      </c>
      <c r="D9" s="100" t="s">
        <v>105</v>
      </c>
      <c r="E9" s="96">
        <v>2</v>
      </c>
      <c r="F9" s="95"/>
      <c r="J9" s="77"/>
      <c r="K9" s="75"/>
      <c r="L9" s="75"/>
      <c r="M9" s="75"/>
      <c r="N9" s="75"/>
      <c r="O9" s="75"/>
      <c r="P9" s="75"/>
      <c r="Q9" s="75"/>
      <c r="R9" s="75"/>
      <c r="S9" s="75"/>
      <c r="T9" s="75"/>
      <c r="V9" s="88"/>
      <c r="AH9" s="88"/>
      <c r="AW9" t="s">
        <v>92</v>
      </c>
    </row>
    <row r="10" spans="1:49" ht="29" x14ac:dyDescent="0.25">
      <c r="A10" s="95" t="s">
        <v>68</v>
      </c>
      <c r="B10" s="96" t="s">
        <v>69</v>
      </c>
      <c r="C10" s="97" t="s">
        <v>103</v>
      </c>
      <c r="D10" s="97" t="s">
        <v>106</v>
      </c>
      <c r="E10" s="96">
        <v>15</v>
      </c>
      <c r="F10" s="95"/>
      <c r="J10" s="77"/>
      <c r="K10" s="75"/>
      <c r="L10" s="75"/>
      <c r="M10" s="75"/>
      <c r="N10" s="75"/>
      <c r="O10" s="75"/>
      <c r="P10" s="75"/>
      <c r="Q10" s="75"/>
      <c r="R10" s="75"/>
      <c r="S10" s="75"/>
      <c r="T10" s="75"/>
      <c r="V10" s="88"/>
      <c r="AH10" s="88"/>
      <c r="AW10" t="s">
        <v>93</v>
      </c>
    </row>
    <row r="11" spans="1:49" ht="29" x14ac:dyDescent="0.25">
      <c r="A11" s="95" t="s">
        <v>68</v>
      </c>
      <c r="B11" s="96" t="s">
        <v>69</v>
      </c>
      <c r="C11" s="97" t="s">
        <v>103</v>
      </c>
      <c r="D11" s="97" t="s">
        <v>107</v>
      </c>
      <c r="E11" s="96">
        <v>10</v>
      </c>
      <c r="F11" s="95"/>
      <c r="J11" s="77"/>
      <c r="K11" s="75"/>
      <c r="L11" s="75"/>
      <c r="M11" s="75"/>
      <c r="N11" s="75"/>
      <c r="O11" s="75"/>
      <c r="P11" s="75"/>
      <c r="Q11" s="75"/>
      <c r="R11" s="75"/>
      <c r="S11" s="75"/>
      <c r="T11" s="75"/>
      <c r="V11" s="88"/>
      <c r="AH11" s="88"/>
      <c r="AW11" t="s">
        <v>94</v>
      </c>
    </row>
    <row r="12" spans="1:49" ht="29" x14ac:dyDescent="0.25">
      <c r="A12" s="95" t="s">
        <v>68</v>
      </c>
      <c r="B12" s="96" t="s">
        <v>69</v>
      </c>
      <c r="C12" s="97" t="s">
        <v>103</v>
      </c>
      <c r="D12" s="97" t="s">
        <v>108</v>
      </c>
      <c r="E12" s="96">
        <v>10</v>
      </c>
      <c r="F12" s="95"/>
      <c r="J12" s="77"/>
      <c r="K12" s="75"/>
      <c r="L12" s="75"/>
      <c r="M12" s="75"/>
      <c r="N12" s="75"/>
      <c r="O12" s="75"/>
      <c r="P12" s="75"/>
      <c r="Q12" s="75"/>
      <c r="R12" s="75"/>
      <c r="S12" s="75"/>
      <c r="T12" s="75"/>
      <c r="V12" s="88"/>
      <c r="AH12" s="88"/>
      <c r="AW12" t="s">
        <v>95</v>
      </c>
    </row>
    <row r="13" spans="1:49" ht="29" x14ac:dyDescent="0.25">
      <c r="A13" s="95" t="s">
        <v>68</v>
      </c>
      <c r="B13" s="96" t="s">
        <v>69</v>
      </c>
      <c r="C13" s="97" t="s">
        <v>103</v>
      </c>
      <c r="D13" s="97" t="s">
        <v>109</v>
      </c>
      <c r="E13" s="96">
        <v>15</v>
      </c>
      <c r="F13" s="95"/>
      <c r="J13" s="77"/>
      <c r="K13" s="75"/>
      <c r="L13" s="75"/>
      <c r="M13" s="75"/>
      <c r="N13" s="75"/>
      <c r="O13" s="75"/>
      <c r="P13" s="75"/>
      <c r="Q13" s="75"/>
      <c r="R13" s="75"/>
      <c r="S13" s="75"/>
      <c r="T13" s="75"/>
      <c r="V13" s="88"/>
      <c r="AH13" s="88"/>
      <c r="AW13" t="s">
        <v>96</v>
      </c>
    </row>
    <row r="14" spans="1:49" ht="29" x14ac:dyDescent="0.25">
      <c r="A14" s="95" t="s">
        <v>68</v>
      </c>
      <c r="B14" s="96" t="s">
        <v>69</v>
      </c>
      <c r="C14" s="97" t="s">
        <v>103</v>
      </c>
      <c r="D14" s="97" t="s">
        <v>110</v>
      </c>
      <c r="E14" s="96">
        <v>15</v>
      </c>
      <c r="F14" s="95"/>
      <c r="J14" s="77"/>
      <c r="K14" s="75"/>
      <c r="L14" s="75"/>
      <c r="M14" s="75"/>
      <c r="N14" s="75"/>
      <c r="O14" s="75"/>
      <c r="P14" s="75"/>
      <c r="Q14" s="75"/>
      <c r="R14" s="75"/>
      <c r="S14" s="75"/>
      <c r="T14" s="75"/>
      <c r="V14" s="88"/>
      <c r="AH14" s="88"/>
      <c r="AW14" t="s">
        <v>98</v>
      </c>
    </row>
    <row r="15" spans="1:49" ht="29" x14ac:dyDescent="0.25">
      <c r="A15" s="95" t="s">
        <v>68</v>
      </c>
      <c r="B15" s="96" t="s">
        <v>69</v>
      </c>
      <c r="C15" s="97" t="s">
        <v>103</v>
      </c>
      <c r="D15" s="97" t="s">
        <v>111</v>
      </c>
      <c r="E15" s="96">
        <v>10</v>
      </c>
      <c r="F15" s="95"/>
      <c r="J15" s="77"/>
      <c r="K15" s="75"/>
      <c r="L15" s="75"/>
      <c r="M15" s="75"/>
      <c r="N15" s="75"/>
      <c r="O15" s="75"/>
      <c r="P15" s="75"/>
      <c r="Q15" s="75"/>
      <c r="R15" s="75"/>
      <c r="S15" s="75"/>
      <c r="T15" s="75"/>
      <c r="V15" s="88"/>
      <c r="AH15" s="88"/>
      <c r="AW15" t="s">
        <v>100</v>
      </c>
    </row>
    <row r="16" spans="1:49" ht="29" x14ac:dyDescent="0.25">
      <c r="A16" s="95" t="s">
        <v>68</v>
      </c>
      <c r="B16" s="96" t="s">
        <v>69</v>
      </c>
      <c r="C16" s="97" t="s">
        <v>103</v>
      </c>
      <c r="D16" s="97" t="s">
        <v>112</v>
      </c>
      <c r="E16" s="96">
        <v>15</v>
      </c>
      <c r="F16" s="95"/>
      <c r="J16" s="77"/>
      <c r="K16" s="75"/>
      <c r="L16" s="75"/>
      <c r="M16" s="75"/>
      <c r="N16" s="75"/>
      <c r="O16" s="75"/>
      <c r="P16" s="75"/>
      <c r="Q16" s="75"/>
      <c r="R16" s="75"/>
      <c r="S16" s="75"/>
      <c r="T16" s="75"/>
      <c r="V16" s="88"/>
      <c r="AH16" s="88"/>
      <c r="AW16" t="s">
        <v>101</v>
      </c>
    </row>
    <row r="17" spans="1:49" ht="29" x14ac:dyDescent="0.25">
      <c r="A17" s="95" t="s">
        <v>68</v>
      </c>
      <c r="B17" s="96" t="s">
        <v>69</v>
      </c>
      <c r="C17" s="97" t="s">
        <v>103</v>
      </c>
      <c r="D17" s="97" t="s">
        <v>113</v>
      </c>
      <c r="E17" s="96">
        <v>10</v>
      </c>
      <c r="F17" s="121" t="s">
        <v>264</v>
      </c>
      <c r="J17" s="77"/>
      <c r="K17" s="75"/>
      <c r="L17" s="75"/>
      <c r="M17" s="75"/>
      <c r="N17" s="75"/>
      <c r="O17" s="75"/>
      <c r="P17" s="75"/>
      <c r="Q17" s="75"/>
      <c r="R17" s="75"/>
      <c r="S17" s="75"/>
      <c r="T17" s="75"/>
      <c r="V17" s="88"/>
      <c r="AH17" s="88"/>
      <c r="AW17" t="s">
        <v>102</v>
      </c>
    </row>
    <row r="18" spans="1:49" ht="29" x14ac:dyDescent="0.25">
      <c r="A18" s="95" t="s">
        <v>68</v>
      </c>
      <c r="B18" s="96" t="s">
        <v>75</v>
      </c>
      <c r="C18" s="99" t="s">
        <v>114</v>
      </c>
      <c r="D18" s="99" t="s">
        <v>115</v>
      </c>
      <c r="E18" s="96">
        <v>15</v>
      </c>
      <c r="F18" s="95"/>
      <c r="J18" s="77"/>
      <c r="K18" s="75"/>
      <c r="L18" s="75"/>
      <c r="M18" s="75"/>
      <c r="N18" s="75"/>
      <c r="O18" s="75"/>
      <c r="P18" s="75"/>
      <c r="Q18" s="75"/>
      <c r="R18" s="75"/>
      <c r="S18" s="75"/>
      <c r="T18" s="75"/>
      <c r="V18" s="88"/>
      <c r="AH18" s="88"/>
    </row>
    <row r="19" spans="1:49" ht="29" x14ac:dyDescent="0.25">
      <c r="A19" s="95" t="s">
        <v>68</v>
      </c>
      <c r="B19" s="96" t="s">
        <v>75</v>
      </c>
      <c r="C19" s="99" t="s">
        <v>114</v>
      </c>
      <c r="D19" s="99" t="s">
        <v>116</v>
      </c>
      <c r="E19" s="96">
        <v>15</v>
      </c>
      <c r="F19" s="95"/>
      <c r="J19" s="77"/>
      <c r="K19" s="75"/>
      <c r="L19" s="75"/>
      <c r="M19" s="75"/>
      <c r="N19" s="75"/>
      <c r="O19" s="75"/>
      <c r="P19" s="75"/>
      <c r="Q19" s="75"/>
      <c r="R19" s="75"/>
      <c r="S19" s="75"/>
      <c r="T19" s="75"/>
      <c r="V19" s="88"/>
      <c r="AH19" s="88"/>
    </row>
    <row r="20" spans="1:49" ht="29" x14ac:dyDescent="0.25">
      <c r="A20" s="95" t="s">
        <v>68</v>
      </c>
      <c r="B20" s="96" t="s">
        <v>75</v>
      </c>
      <c r="C20" s="99" t="s">
        <v>114</v>
      </c>
      <c r="D20" s="99" t="s">
        <v>117</v>
      </c>
      <c r="E20" s="96">
        <v>15</v>
      </c>
      <c r="F20" s="95"/>
      <c r="J20" s="77"/>
      <c r="K20" s="75"/>
      <c r="L20" s="75"/>
      <c r="M20" s="75"/>
      <c r="N20" s="75"/>
      <c r="O20" s="75"/>
      <c r="P20" s="75"/>
      <c r="Q20" s="75"/>
      <c r="R20" s="75"/>
      <c r="S20" s="75"/>
      <c r="T20" s="75"/>
      <c r="V20" s="88"/>
      <c r="AH20" s="88"/>
    </row>
    <row r="21" spans="1:49" ht="29" x14ac:dyDescent="0.25">
      <c r="A21" s="95" t="s">
        <v>68</v>
      </c>
      <c r="B21" s="96" t="s">
        <v>75</v>
      </c>
      <c r="C21" s="99" t="s">
        <v>114</v>
      </c>
      <c r="D21" s="99" t="s">
        <v>118</v>
      </c>
      <c r="E21" s="96">
        <v>20</v>
      </c>
      <c r="F21" s="95"/>
      <c r="J21" s="77"/>
      <c r="K21" s="75"/>
      <c r="L21" s="75"/>
      <c r="M21" s="75"/>
      <c r="N21" s="75"/>
      <c r="O21" s="75"/>
      <c r="P21" s="75"/>
      <c r="Q21" s="75"/>
      <c r="R21" s="75"/>
      <c r="S21" s="75"/>
      <c r="T21" s="75"/>
      <c r="V21" s="88"/>
      <c r="AH21" s="88"/>
    </row>
    <row r="22" spans="1:49" ht="29" x14ac:dyDescent="0.25">
      <c r="A22" s="95" t="s">
        <v>68</v>
      </c>
      <c r="B22" s="96" t="s">
        <v>75</v>
      </c>
      <c r="C22" s="99" t="s">
        <v>114</v>
      </c>
      <c r="D22" s="99" t="s">
        <v>119</v>
      </c>
      <c r="E22" s="96">
        <v>15</v>
      </c>
      <c r="F22" s="95"/>
      <c r="J22" s="77"/>
      <c r="K22" s="75"/>
      <c r="L22" s="75"/>
      <c r="M22" s="75"/>
      <c r="N22" s="75"/>
      <c r="O22" s="75"/>
      <c r="P22" s="75"/>
      <c r="Q22" s="75"/>
      <c r="R22" s="75"/>
      <c r="S22" s="75"/>
      <c r="T22" s="75"/>
      <c r="V22" s="88"/>
      <c r="AH22" s="88"/>
    </row>
    <row r="23" spans="1:49" ht="29" x14ac:dyDescent="0.25">
      <c r="A23" s="95" t="s">
        <v>68</v>
      </c>
      <c r="B23" s="96" t="s">
        <v>75</v>
      </c>
      <c r="C23" s="99" t="s">
        <v>114</v>
      </c>
      <c r="D23" s="99" t="s">
        <v>120</v>
      </c>
      <c r="E23" s="96">
        <v>15</v>
      </c>
      <c r="F23" s="95"/>
      <c r="J23" s="77"/>
      <c r="K23" s="75"/>
      <c r="L23" s="75"/>
      <c r="M23" s="75"/>
      <c r="N23" s="75"/>
      <c r="O23" s="75"/>
      <c r="P23" s="75"/>
      <c r="Q23" s="75"/>
      <c r="R23" s="75"/>
      <c r="S23" s="75"/>
      <c r="T23" s="75"/>
      <c r="V23" s="88"/>
      <c r="AH23" s="88"/>
    </row>
    <row r="24" spans="1:49" ht="29" x14ac:dyDescent="0.25">
      <c r="A24" s="95" t="s">
        <v>68</v>
      </c>
      <c r="B24" s="96" t="s">
        <v>75</v>
      </c>
      <c r="C24" s="99" t="s">
        <v>114</v>
      </c>
      <c r="D24" s="99" t="s">
        <v>121</v>
      </c>
      <c r="E24" s="96">
        <v>22</v>
      </c>
      <c r="F24" s="95"/>
      <c r="J24" s="77"/>
      <c r="K24" s="75"/>
      <c r="L24" s="75"/>
      <c r="M24" s="75"/>
      <c r="N24" s="75"/>
      <c r="O24" s="75"/>
      <c r="P24" s="75"/>
      <c r="Q24" s="75"/>
      <c r="R24" s="75"/>
      <c r="S24" s="75"/>
      <c r="T24" s="75"/>
      <c r="V24" s="88"/>
      <c r="AH24" s="88"/>
    </row>
    <row r="25" spans="1:49" ht="29" x14ac:dyDescent="0.25">
      <c r="A25" s="95" t="s">
        <v>68</v>
      </c>
      <c r="B25" s="96" t="s">
        <v>75</v>
      </c>
      <c r="C25" s="99" t="s">
        <v>114</v>
      </c>
      <c r="D25" s="99" t="s">
        <v>122</v>
      </c>
      <c r="E25" s="96">
        <v>15</v>
      </c>
      <c r="F25" s="95"/>
      <c r="J25" s="77"/>
      <c r="K25" s="75"/>
      <c r="L25" s="75"/>
      <c r="M25" s="75"/>
      <c r="N25" s="75"/>
      <c r="O25" s="75"/>
      <c r="P25" s="75"/>
      <c r="Q25" s="75"/>
      <c r="R25" s="75"/>
      <c r="S25" s="75"/>
      <c r="T25" s="75"/>
      <c r="V25" s="88"/>
      <c r="AH25" s="88"/>
    </row>
    <row r="26" spans="1:49" ht="29" x14ac:dyDescent="0.25">
      <c r="A26" s="95" t="s">
        <v>68</v>
      </c>
      <c r="B26" s="96" t="s">
        <v>75</v>
      </c>
      <c r="C26" s="99" t="s">
        <v>114</v>
      </c>
      <c r="D26" s="99" t="s">
        <v>123</v>
      </c>
      <c r="E26" s="96">
        <v>15</v>
      </c>
      <c r="F26" s="95"/>
      <c r="J26" s="77"/>
      <c r="K26" s="75"/>
      <c r="L26" s="75"/>
      <c r="M26" s="75"/>
      <c r="N26" s="75"/>
      <c r="O26" s="75"/>
      <c r="P26" s="75"/>
      <c r="Q26" s="75"/>
      <c r="R26" s="75"/>
      <c r="S26" s="75"/>
      <c r="T26" s="75"/>
      <c r="V26" s="88"/>
      <c r="AH26" s="88"/>
    </row>
    <row r="27" spans="1:49" ht="43.5" x14ac:dyDescent="0.25">
      <c r="A27" s="95" t="s">
        <v>68</v>
      </c>
      <c r="B27" s="96" t="s">
        <v>69</v>
      </c>
      <c r="C27" s="97" t="s">
        <v>133</v>
      </c>
      <c r="D27" s="100" t="s">
        <v>134</v>
      </c>
      <c r="E27" s="96">
        <v>10</v>
      </c>
      <c r="F27" s="95"/>
      <c r="J27" s="77"/>
      <c r="K27" s="75"/>
      <c r="L27" s="75"/>
      <c r="M27" s="75"/>
      <c r="N27" s="75"/>
      <c r="O27" s="75"/>
      <c r="P27" s="75"/>
      <c r="Q27" s="75"/>
      <c r="R27" s="75"/>
      <c r="S27" s="75"/>
      <c r="T27" s="75"/>
      <c r="V27" s="88"/>
      <c r="AH27" s="88"/>
    </row>
    <row r="28" spans="1:49" ht="29" x14ac:dyDescent="0.25">
      <c r="A28" s="95" t="s">
        <v>68</v>
      </c>
      <c r="B28" s="96" t="s">
        <v>69</v>
      </c>
      <c r="C28" s="97" t="s">
        <v>133</v>
      </c>
      <c r="D28" s="97" t="s">
        <v>135</v>
      </c>
      <c r="E28" s="96">
        <v>10</v>
      </c>
      <c r="F28" s="95"/>
      <c r="J28" s="77"/>
      <c r="K28" s="75"/>
      <c r="L28" s="75"/>
      <c r="M28" s="75"/>
      <c r="N28" s="75"/>
      <c r="O28" s="75"/>
      <c r="P28" s="75"/>
      <c r="Q28" s="75"/>
      <c r="R28" s="75"/>
      <c r="S28" s="75"/>
      <c r="T28" s="75"/>
      <c r="V28" s="88"/>
      <c r="AH28" s="88"/>
    </row>
    <row r="29" spans="1:49" ht="29" x14ac:dyDescent="0.25">
      <c r="A29" s="95" t="s">
        <v>68</v>
      </c>
      <c r="B29" s="96" t="s">
        <v>69</v>
      </c>
      <c r="C29" s="97" t="s">
        <v>133</v>
      </c>
      <c r="D29" s="97" t="s">
        <v>136</v>
      </c>
      <c r="E29" s="96">
        <v>18</v>
      </c>
      <c r="F29" s="95"/>
      <c r="J29" s="77"/>
      <c r="K29" s="75"/>
      <c r="L29" s="75"/>
      <c r="M29" s="75"/>
      <c r="N29" s="75"/>
      <c r="O29" s="75"/>
      <c r="P29" s="75"/>
      <c r="Q29" s="75"/>
      <c r="R29" s="75"/>
      <c r="S29" s="75"/>
      <c r="T29" s="75"/>
      <c r="V29" s="88"/>
      <c r="AH29" s="88"/>
    </row>
    <row r="30" spans="1:49" ht="29" x14ac:dyDescent="0.25">
      <c r="A30" s="95" t="s">
        <v>68</v>
      </c>
      <c r="B30" s="96" t="s">
        <v>69</v>
      </c>
      <c r="C30" s="97" t="s">
        <v>133</v>
      </c>
      <c r="D30" s="97" t="s">
        <v>137</v>
      </c>
      <c r="E30" s="96">
        <v>8</v>
      </c>
      <c r="F30" s="95"/>
      <c r="J30" s="77"/>
      <c r="K30" s="75"/>
      <c r="L30" s="75"/>
      <c r="M30" s="75"/>
      <c r="N30" s="75"/>
      <c r="O30" s="75"/>
      <c r="P30" s="75"/>
      <c r="Q30" s="75"/>
      <c r="R30" s="75"/>
      <c r="S30" s="75"/>
      <c r="T30" s="75"/>
      <c r="V30" s="88"/>
      <c r="AH30" s="88"/>
    </row>
    <row r="31" spans="1:49" ht="29" x14ac:dyDescent="0.25">
      <c r="A31" s="95" t="s">
        <v>68</v>
      </c>
      <c r="B31" s="96" t="s">
        <v>69</v>
      </c>
      <c r="C31" s="97" t="s">
        <v>133</v>
      </c>
      <c r="D31" s="97" t="s">
        <v>138</v>
      </c>
      <c r="E31" s="96">
        <v>5</v>
      </c>
      <c r="F31" s="95"/>
      <c r="J31" s="77"/>
      <c r="K31" s="75"/>
      <c r="L31" s="75"/>
      <c r="M31" s="75"/>
      <c r="N31" s="75"/>
      <c r="O31" s="75"/>
      <c r="P31" s="75"/>
      <c r="Q31" s="75"/>
      <c r="R31" s="75"/>
      <c r="S31" s="75"/>
      <c r="T31" s="75"/>
      <c r="V31" s="88"/>
      <c r="AH31" s="88"/>
    </row>
    <row r="32" spans="1:49" ht="29" x14ac:dyDescent="0.25">
      <c r="A32" s="95" t="s">
        <v>68</v>
      </c>
      <c r="B32" s="96" t="s">
        <v>69</v>
      </c>
      <c r="C32" s="97" t="s">
        <v>133</v>
      </c>
      <c r="D32" s="97" t="s">
        <v>139</v>
      </c>
      <c r="E32" s="96">
        <v>5</v>
      </c>
      <c r="F32" s="95"/>
      <c r="J32" s="77"/>
      <c r="K32" s="75"/>
      <c r="L32" s="75"/>
      <c r="M32" s="75"/>
      <c r="N32" s="75"/>
      <c r="O32" s="75"/>
      <c r="P32" s="75"/>
      <c r="Q32" s="75"/>
      <c r="R32" s="75"/>
      <c r="S32" s="75"/>
      <c r="T32" s="75"/>
      <c r="V32" s="88"/>
      <c r="AH32" s="88"/>
    </row>
    <row r="33" spans="1:44" ht="29" x14ac:dyDescent="0.25">
      <c r="A33" s="95" t="s">
        <v>68</v>
      </c>
      <c r="B33" s="96" t="s">
        <v>69</v>
      </c>
      <c r="C33" s="97" t="s">
        <v>133</v>
      </c>
      <c r="D33" s="97" t="s">
        <v>140</v>
      </c>
      <c r="E33" s="96">
        <v>15</v>
      </c>
      <c r="F33" s="95"/>
      <c r="J33" s="77"/>
      <c r="K33" s="75"/>
      <c r="L33" s="75"/>
      <c r="M33" s="75"/>
      <c r="N33" s="75"/>
      <c r="O33" s="75"/>
      <c r="P33" s="75"/>
      <c r="Q33" s="75"/>
      <c r="R33" s="75"/>
      <c r="S33" s="75"/>
      <c r="T33" s="75"/>
      <c r="V33" s="88"/>
      <c r="AH33" s="88"/>
    </row>
    <row r="34" spans="1:44" ht="29" x14ac:dyDescent="0.25">
      <c r="A34" s="95" t="s">
        <v>68</v>
      </c>
      <c r="B34" s="96" t="s">
        <v>69</v>
      </c>
      <c r="C34" s="97" t="s">
        <v>133</v>
      </c>
      <c r="D34" s="97" t="s">
        <v>141</v>
      </c>
      <c r="E34" s="96">
        <v>15</v>
      </c>
      <c r="F34" s="95"/>
      <c r="J34" s="77"/>
      <c r="K34" s="75"/>
      <c r="L34" s="75"/>
      <c r="M34" s="75"/>
      <c r="N34" s="75"/>
      <c r="O34" s="75"/>
      <c r="P34" s="75"/>
      <c r="Q34" s="75"/>
      <c r="R34" s="75"/>
      <c r="S34" s="75"/>
      <c r="T34" s="75"/>
      <c r="V34" s="88"/>
      <c r="AH34" s="88"/>
    </row>
    <row r="35" spans="1:44" ht="29" x14ac:dyDescent="0.25">
      <c r="A35" s="95" t="s">
        <v>68</v>
      </c>
      <c r="B35" s="96" t="s">
        <v>69</v>
      </c>
      <c r="C35" s="97" t="s">
        <v>133</v>
      </c>
      <c r="D35" s="97" t="s">
        <v>142</v>
      </c>
      <c r="E35" s="96">
        <v>15</v>
      </c>
      <c r="F35" s="95"/>
      <c r="J35" s="77"/>
      <c r="K35" s="75"/>
      <c r="L35" s="75"/>
      <c r="M35" s="75"/>
      <c r="N35" s="75"/>
      <c r="O35" s="75"/>
      <c r="P35" s="75"/>
      <c r="Q35" s="75"/>
      <c r="R35" s="75"/>
      <c r="S35" s="75"/>
      <c r="T35" s="75"/>
      <c r="V35" s="88"/>
      <c r="AH35" s="88"/>
    </row>
    <row r="36" spans="1:44" ht="29" x14ac:dyDescent="0.25">
      <c r="A36" s="95" t="s">
        <v>68</v>
      </c>
      <c r="B36" s="96" t="s">
        <v>69</v>
      </c>
      <c r="C36" s="97" t="s">
        <v>133</v>
      </c>
      <c r="D36" s="97" t="s">
        <v>143</v>
      </c>
      <c r="E36" s="96">
        <v>10</v>
      </c>
      <c r="F36" s="95"/>
      <c r="J36" s="77"/>
      <c r="K36" s="75"/>
      <c r="L36" s="75"/>
      <c r="M36" s="75"/>
      <c r="N36" s="75"/>
      <c r="O36" s="75"/>
      <c r="P36" s="75"/>
      <c r="Q36" s="75"/>
      <c r="R36" s="75"/>
      <c r="S36" s="75"/>
      <c r="T36" s="75"/>
      <c r="V36" s="88"/>
      <c r="AH36" s="88"/>
    </row>
    <row r="37" spans="1:44" ht="29" x14ac:dyDescent="0.25">
      <c r="A37" s="95" t="s">
        <v>68</v>
      </c>
      <c r="B37" s="96" t="s">
        <v>69</v>
      </c>
      <c r="C37" s="97" t="s">
        <v>133</v>
      </c>
      <c r="D37" s="97" t="s">
        <v>144</v>
      </c>
      <c r="E37" s="96">
        <v>15</v>
      </c>
      <c r="F37" s="95"/>
      <c r="J37" s="77"/>
      <c r="K37" s="75"/>
      <c r="L37" s="75"/>
      <c r="M37" s="75"/>
      <c r="N37" s="75"/>
      <c r="O37" s="75"/>
      <c r="P37" s="75"/>
      <c r="Q37" s="75"/>
      <c r="R37" s="75"/>
      <c r="S37" s="75"/>
      <c r="T37" s="75"/>
      <c r="V37" s="88"/>
      <c r="AH37" s="88"/>
    </row>
    <row r="38" spans="1:44" ht="91.5" customHeight="1" x14ac:dyDescent="0.25">
      <c r="A38" s="95" t="s">
        <v>68</v>
      </c>
      <c r="B38" s="96" t="s">
        <v>69</v>
      </c>
      <c r="C38" s="97" t="s">
        <v>133</v>
      </c>
      <c r="D38" s="97" t="s">
        <v>145</v>
      </c>
      <c r="E38" s="96">
        <v>15</v>
      </c>
      <c r="F38" s="121" t="s">
        <v>265</v>
      </c>
      <c r="J38" s="77"/>
      <c r="K38" s="75"/>
      <c r="L38" s="75"/>
      <c r="M38" s="75"/>
      <c r="N38" s="75"/>
      <c r="O38" s="75"/>
      <c r="P38" s="75"/>
      <c r="Q38" s="75"/>
      <c r="R38" s="75"/>
      <c r="S38" s="75"/>
      <c r="T38" s="75"/>
      <c r="V38" s="88"/>
      <c r="AH38" s="88"/>
    </row>
    <row r="39" spans="1:44" ht="29.5" thickBot="1" x14ac:dyDescent="0.3">
      <c r="A39" s="95" t="s">
        <v>68</v>
      </c>
      <c r="B39" s="96" t="s">
        <v>69</v>
      </c>
      <c r="C39" s="97" t="s">
        <v>133</v>
      </c>
      <c r="D39" s="97" t="s">
        <v>146</v>
      </c>
      <c r="E39" s="96">
        <v>15</v>
      </c>
      <c r="F39" s="95"/>
      <c r="J39" s="78"/>
      <c r="K39" s="79"/>
      <c r="L39" s="79"/>
      <c r="M39" s="79"/>
      <c r="N39" s="79"/>
      <c r="O39" s="79"/>
      <c r="P39" s="79"/>
      <c r="Q39" s="79"/>
      <c r="R39" s="79"/>
      <c r="S39" s="79"/>
      <c r="T39" s="79"/>
      <c r="V39" s="89"/>
      <c r="W39" s="90"/>
      <c r="X39" s="90"/>
      <c r="Y39" s="90"/>
      <c r="Z39" s="90"/>
      <c r="AA39" s="90"/>
      <c r="AB39" s="90"/>
      <c r="AC39" s="90"/>
      <c r="AD39" s="90"/>
      <c r="AE39" s="90"/>
      <c r="AF39" s="90"/>
      <c r="AH39" s="89"/>
      <c r="AI39" s="90"/>
      <c r="AJ39" s="90"/>
      <c r="AK39" s="90"/>
      <c r="AL39" s="90"/>
      <c r="AM39" s="90"/>
      <c r="AN39" s="90"/>
      <c r="AO39" s="90"/>
      <c r="AP39" s="90"/>
      <c r="AQ39" s="90"/>
      <c r="AR39" s="90"/>
    </row>
    <row r="40" spans="1:44" ht="29" x14ac:dyDescent="0.25">
      <c r="A40" s="95" t="s">
        <v>68</v>
      </c>
      <c r="B40" s="96" t="s">
        <v>69</v>
      </c>
      <c r="C40" s="97" t="s">
        <v>133</v>
      </c>
      <c r="D40" s="97" t="s">
        <v>147</v>
      </c>
      <c r="E40" s="96">
        <v>20</v>
      </c>
      <c r="F40" s="95"/>
    </row>
    <row r="41" spans="1:44" ht="29" x14ac:dyDescent="0.25">
      <c r="A41" s="95" t="s">
        <v>68</v>
      </c>
      <c r="B41" s="96" t="s">
        <v>69</v>
      </c>
      <c r="C41" s="97" t="s">
        <v>133</v>
      </c>
      <c r="D41" s="97" t="s">
        <v>148</v>
      </c>
      <c r="E41" s="96">
        <v>22</v>
      </c>
      <c r="F41" s="95"/>
    </row>
    <row r="42" spans="1:44" ht="29" x14ac:dyDescent="0.25">
      <c r="A42" s="95" t="s">
        <v>68</v>
      </c>
      <c r="B42" s="96" t="s">
        <v>69</v>
      </c>
      <c r="C42" s="97" t="s">
        <v>133</v>
      </c>
      <c r="D42" s="97" t="s">
        <v>149</v>
      </c>
      <c r="E42" s="96">
        <v>11</v>
      </c>
      <c r="F42" s="95"/>
    </row>
    <row r="43" spans="1:44" ht="29" x14ac:dyDescent="0.25">
      <c r="A43" s="95" t="s">
        <v>68</v>
      </c>
      <c r="B43" s="96" t="s">
        <v>69</v>
      </c>
      <c r="C43" s="97" t="s">
        <v>133</v>
      </c>
      <c r="D43" s="97" t="s">
        <v>150</v>
      </c>
      <c r="E43" s="96">
        <v>15</v>
      </c>
      <c r="F43" s="95"/>
    </row>
    <row r="44" spans="1:44" ht="43.5" x14ac:dyDescent="0.25">
      <c r="A44" s="95" t="s">
        <v>68</v>
      </c>
      <c r="B44" s="96" t="s">
        <v>69</v>
      </c>
      <c r="C44" s="97" t="s">
        <v>133</v>
      </c>
      <c r="D44" s="97" t="s">
        <v>151</v>
      </c>
      <c r="E44" s="96">
        <v>15</v>
      </c>
      <c r="F44" s="95"/>
    </row>
    <row r="45" spans="1:44" ht="43.5" x14ac:dyDescent="0.25">
      <c r="A45" s="95" t="s">
        <v>68</v>
      </c>
      <c r="B45" s="96" t="s">
        <v>69</v>
      </c>
      <c r="C45" s="97" t="s">
        <v>133</v>
      </c>
      <c r="D45" s="97" t="s">
        <v>152</v>
      </c>
      <c r="E45" s="96">
        <v>15</v>
      </c>
      <c r="F45" s="95"/>
    </row>
    <row r="46" spans="1:44" ht="29" x14ac:dyDescent="0.25">
      <c r="A46" s="95" t="s">
        <v>68</v>
      </c>
      <c r="B46" s="96" t="s">
        <v>69</v>
      </c>
      <c r="C46" s="97" t="s">
        <v>133</v>
      </c>
      <c r="D46" s="97" t="s">
        <v>153</v>
      </c>
      <c r="E46" s="96">
        <v>15</v>
      </c>
      <c r="F46" s="95"/>
    </row>
    <row r="47" spans="1:44" ht="29" x14ac:dyDescent="0.25">
      <c r="A47" s="95" t="s">
        <v>68</v>
      </c>
      <c r="B47" s="96" t="s">
        <v>69</v>
      </c>
      <c r="C47" s="97" t="s">
        <v>133</v>
      </c>
      <c r="D47" s="97" t="s">
        <v>154</v>
      </c>
      <c r="E47" s="96">
        <v>8</v>
      </c>
      <c r="F47" s="95"/>
    </row>
    <row r="48" spans="1:44" ht="29" x14ac:dyDescent="0.25">
      <c r="A48" s="95" t="s">
        <v>68</v>
      </c>
      <c r="B48" s="96" t="s">
        <v>69</v>
      </c>
      <c r="C48" s="97" t="s">
        <v>133</v>
      </c>
      <c r="D48" s="97" t="s">
        <v>155</v>
      </c>
      <c r="E48" s="96">
        <v>11</v>
      </c>
      <c r="F48" s="95"/>
      <c r="G48">
        <v>700</v>
      </c>
      <c r="H48" t="s">
        <v>263</v>
      </c>
    </row>
    <row r="49" spans="1:8" ht="36" customHeight="1" x14ac:dyDescent="0.25">
      <c r="A49" s="95" t="s">
        <v>68</v>
      </c>
      <c r="B49" s="96" t="s">
        <v>69</v>
      </c>
      <c r="C49" s="97" t="s">
        <v>133</v>
      </c>
      <c r="D49" s="97" t="s">
        <v>156</v>
      </c>
      <c r="E49" s="96">
        <v>15</v>
      </c>
      <c r="F49" s="95"/>
      <c r="G49">
        <v>700</v>
      </c>
      <c r="H49" t="s">
        <v>263</v>
      </c>
    </row>
    <row r="50" spans="1:8" ht="29" x14ac:dyDescent="0.25">
      <c r="A50" s="95" t="s">
        <v>68</v>
      </c>
      <c r="B50" s="96" t="s">
        <v>69</v>
      </c>
      <c r="C50" s="97" t="s">
        <v>133</v>
      </c>
      <c r="D50" s="97" t="s">
        <v>157</v>
      </c>
      <c r="E50" s="96">
        <v>10</v>
      </c>
      <c r="F50" s="95"/>
      <c r="G50">
        <v>700</v>
      </c>
      <c r="H50" t="s">
        <v>263</v>
      </c>
    </row>
    <row r="51" spans="1:8" ht="29" x14ac:dyDescent="0.25">
      <c r="A51" s="95" t="s">
        <v>68</v>
      </c>
      <c r="B51" s="96" t="s">
        <v>69</v>
      </c>
      <c r="C51" s="97" t="s">
        <v>133</v>
      </c>
      <c r="D51" s="97" t="s">
        <v>158</v>
      </c>
      <c r="E51" s="96">
        <v>18</v>
      </c>
      <c r="F51" s="95"/>
      <c r="G51">
        <v>700</v>
      </c>
      <c r="H51" t="s">
        <v>263</v>
      </c>
    </row>
    <row r="52" spans="1:8" ht="29" x14ac:dyDescent="0.25">
      <c r="A52" s="95" t="s">
        <v>68</v>
      </c>
      <c r="B52" s="96" t="s">
        <v>75</v>
      </c>
      <c r="C52" s="99" t="s">
        <v>159</v>
      </c>
      <c r="D52" s="97" t="s">
        <v>160</v>
      </c>
      <c r="E52" s="96">
        <v>18</v>
      </c>
      <c r="F52" s="95"/>
    </row>
    <row r="53" spans="1:8" ht="29" x14ac:dyDescent="0.25">
      <c r="A53" s="95" t="s">
        <v>68</v>
      </c>
      <c r="B53" s="96" t="s">
        <v>75</v>
      </c>
      <c r="C53" s="99" t="s">
        <v>159</v>
      </c>
      <c r="D53" s="97" t="s">
        <v>161</v>
      </c>
      <c r="E53" s="96">
        <v>17</v>
      </c>
      <c r="F53" s="95"/>
    </row>
    <row r="54" spans="1:8" ht="29" x14ac:dyDescent="0.25">
      <c r="A54" s="95" t="s">
        <v>68</v>
      </c>
      <c r="B54" s="96" t="s">
        <v>75</v>
      </c>
      <c r="C54" s="99" t="s">
        <v>159</v>
      </c>
      <c r="D54" s="97" t="s">
        <v>162</v>
      </c>
      <c r="E54" s="96">
        <v>18</v>
      </c>
      <c r="F54" s="95"/>
    </row>
    <row r="55" spans="1:8" ht="29" x14ac:dyDescent="0.25">
      <c r="A55" s="95" t="s">
        <v>68</v>
      </c>
      <c r="B55" s="96" t="s">
        <v>75</v>
      </c>
      <c r="C55" s="99" t="s">
        <v>159</v>
      </c>
      <c r="D55" s="97" t="s">
        <v>163</v>
      </c>
      <c r="E55" s="96">
        <v>16</v>
      </c>
      <c r="F55" s="95"/>
    </row>
    <row r="56" spans="1:8" ht="29" x14ac:dyDescent="0.25">
      <c r="A56" s="95" t="s">
        <v>68</v>
      </c>
      <c r="B56" s="96" t="s">
        <v>75</v>
      </c>
      <c r="C56" s="99" t="s">
        <v>159</v>
      </c>
      <c r="D56" s="97" t="s">
        <v>164</v>
      </c>
      <c r="E56" s="96">
        <v>15</v>
      </c>
      <c r="F56" s="95"/>
    </row>
    <row r="57" spans="1:8" ht="29" x14ac:dyDescent="0.25">
      <c r="A57" s="95" t="s">
        <v>68</v>
      </c>
      <c r="B57" s="96" t="s">
        <v>75</v>
      </c>
      <c r="C57" s="99" t="s">
        <v>159</v>
      </c>
      <c r="D57" s="97" t="s">
        <v>118</v>
      </c>
      <c r="E57" s="96">
        <v>20</v>
      </c>
      <c r="F57" s="95"/>
    </row>
    <row r="58" spans="1:8" ht="29" x14ac:dyDescent="0.25">
      <c r="A58" s="95" t="s">
        <v>68</v>
      </c>
      <c r="B58" s="96" t="s">
        <v>75</v>
      </c>
      <c r="C58" s="99" t="s">
        <v>159</v>
      </c>
      <c r="D58" s="97" t="s">
        <v>165</v>
      </c>
      <c r="E58" s="96">
        <v>15</v>
      </c>
      <c r="F58" s="95"/>
    </row>
    <row r="59" spans="1:8" ht="29" x14ac:dyDescent="0.25">
      <c r="A59" s="95" t="s">
        <v>68</v>
      </c>
      <c r="B59" s="96" t="s">
        <v>75</v>
      </c>
      <c r="C59" s="99" t="s">
        <v>159</v>
      </c>
      <c r="D59" s="97" t="s">
        <v>120</v>
      </c>
      <c r="E59" s="96">
        <v>15</v>
      </c>
      <c r="F59" s="95"/>
    </row>
    <row r="60" spans="1:8" ht="29" x14ac:dyDescent="0.25">
      <c r="A60" s="95" t="s">
        <v>68</v>
      </c>
      <c r="B60" s="96" t="s">
        <v>75</v>
      </c>
      <c r="C60" s="99" t="s">
        <v>159</v>
      </c>
      <c r="D60" s="97" t="s">
        <v>121</v>
      </c>
      <c r="E60" s="96">
        <v>22</v>
      </c>
      <c r="F60" s="95"/>
    </row>
    <row r="61" spans="1:8" ht="29" x14ac:dyDescent="0.25">
      <c r="A61" s="95" t="s">
        <v>68</v>
      </c>
      <c r="B61" s="96" t="s">
        <v>75</v>
      </c>
      <c r="C61" s="99" t="s">
        <v>159</v>
      </c>
      <c r="D61" s="97" t="s">
        <v>166</v>
      </c>
      <c r="E61" s="96">
        <v>15</v>
      </c>
      <c r="F61" s="95"/>
    </row>
    <row r="62" spans="1:8" ht="29" x14ac:dyDescent="0.25">
      <c r="A62" s="95" t="s">
        <v>68</v>
      </c>
      <c r="B62" s="96" t="s">
        <v>75</v>
      </c>
      <c r="C62" s="99" t="s">
        <v>159</v>
      </c>
      <c r="D62" s="97" t="s">
        <v>167</v>
      </c>
      <c r="E62" s="96">
        <v>15</v>
      </c>
      <c r="F62" s="95"/>
    </row>
    <row r="63" spans="1:8" ht="29" x14ac:dyDescent="0.25">
      <c r="A63" s="95" t="s">
        <v>68</v>
      </c>
      <c r="B63" s="96" t="s">
        <v>75</v>
      </c>
      <c r="C63" s="99" t="s">
        <v>159</v>
      </c>
      <c r="D63" s="97" t="s">
        <v>168</v>
      </c>
      <c r="E63" s="96">
        <v>15</v>
      </c>
      <c r="F63" s="95"/>
    </row>
    <row r="64" spans="1:8" ht="29" x14ac:dyDescent="0.25">
      <c r="A64" s="95" t="s">
        <v>68</v>
      </c>
      <c r="B64" s="96" t="s">
        <v>75</v>
      </c>
      <c r="C64" s="99" t="s">
        <v>159</v>
      </c>
      <c r="D64" s="97" t="s">
        <v>169</v>
      </c>
      <c r="E64" s="96">
        <v>15</v>
      </c>
      <c r="F64" s="95"/>
    </row>
    <row r="65" spans="1:6" ht="29" x14ac:dyDescent="0.25">
      <c r="A65" s="95" t="s">
        <v>68</v>
      </c>
      <c r="B65" s="96" t="s">
        <v>75</v>
      </c>
      <c r="C65" s="99" t="s">
        <v>159</v>
      </c>
      <c r="D65" s="97" t="s">
        <v>170</v>
      </c>
      <c r="E65" s="96">
        <v>15</v>
      </c>
      <c r="F65" s="95"/>
    </row>
    <row r="66" spans="1:6" ht="29" x14ac:dyDescent="0.25">
      <c r="A66" s="95" t="s">
        <v>68</v>
      </c>
      <c r="B66" s="96" t="s">
        <v>75</v>
      </c>
      <c r="C66" s="99" t="s">
        <v>159</v>
      </c>
      <c r="D66" s="97" t="s">
        <v>171</v>
      </c>
      <c r="E66" s="96">
        <v>15</v>
      </c>
      <c r="F66" s="95"/>
    </row>
    <row r="67" spans="1:6" ht="43.5" x14ac:dyDescent="0.25">
      <c r="A67" s="95" t="s">
        <v>68</v>
      </c>
      <c r="B67" s="96" t="s">
        <v>75</v>
      </c>
      <c r="C67" s="99" t="s">
        <v>159</v>
      </c>
      <c r="D67" s="97" t="s">
        <v>172</v>
      </c>
      <c r="E67" s="96">
        <v>15</v>
      </c>
      <c r="F67" s="95"/>
    </row>
    <row r="68" spans="1:6" ht="29" x14ac:dyDescent="0.25">
      <c r="A68" s="95" t="s">
        <v>68</v>
      </c>
      <c r="B68" s="96" t="s">
        <v>75</v>
      </c>
      <c r="C68" s="99" t="s">
        <v>159</v>
      </c>
      <c r="D68" s="97" t="s">
        <v>173</v>
      </c>
      <c r="E68" s="96">
        <v>15</v>
      </c>
      <c r="F68" s="95"/>
    </row>
    <row r="69" spans="1:6" ht="29" x14ac:dyDescent="0.25">
      <c r="A69" s="95" t="s">
        <v>68</v>
      </c>
      <c r="B69" s="96" t="s">
        <v>75</v>
      </c>
      <c r="C69" s="99" t="s">
        <v>159</v>
      </c>
      <c r="D69" s="97" t="s">
        <v>174</v>
      </c>
      <c r="E69" s="96">
        <v>22</v>
      </c>
      <c r="F69" s="95"/>
    </row>
    <row r="70" spans="1:6" ht="29" x14ac:dyDescent="0.25">
      <c r="A70" s="95" t="s">
        <v>68</v>
      </c>
      <c r="B70" s="96" t="s">
        <v>75</v>
      </c>
      <c r="C70" s="99" t="s">
        <v>159</v>
      </c>
      <c r="D70" s="97" t="s">
        <v>123</v>
      </c>
      <c r="E70" s="96">
        <v>15</v>
      </c>
      <c r="F70" s="95"/>
    </row>
    <row r="71" spans="1:6" ht="43.5" x14ac:dyDescent="0.25">
      <c r="A71" s="95" t="s">
        <v>68</v>
      </c>
      <c r="B71" s="96" t="s">
        <v>69</v>
      </c>
      <c r="C71" s="99" t="s">
        <v>133</v>
      </c>
      <c r="D71" s="97" t="s">
        <v>175</v>
      </c>
      <c r="E71" s="96">
        <v>5</v>
      </c>
      <c r="F71" s="95"/>
    </row>
    <row r="72" spans="1:6" ht="29" x14ac:dyDescent="0.25">
      <c r="A72" s="95" t="s">
        <v>68</v>
      </c>
      <c r="B72" s="96" t="s">
        <v>69</v>
      </c>
      <c r="C72" s="99" t="s">
        <v>133</v>
      </c>
      <c r="D72" s="97" t="s">
        <v>176</v>
      </c>
      <c r="E72" s="96">
        <v>3</v>
      </c>
      <c r="F72" s="95" t="s">
        <v>177</v>
      </c>
    </row>
    <row r="73" spans="1:6" ht="29" x14ac:dyDescent="0.25">
      <c r="A73" s="95" t="s">
        <v>68</v>
      </c>
      <c r="B73" s="96" t="s">
        <v>75</v>
      </c>
      <c r="C73" s="97" t="s">
        <v>159</v>
      </c>
      <c r="D73" s="97" t="s">
        <v>145</v>
      </c>
      <c r="E73" s="96">
        <v>15</v>
      </c>
      <c r="F73" s="95"/>
    </row>
    <row r="74" spans="1:6" ht="29" x14ac:dyDescent="0.25">
      <c r="A74" s="95" t="s">
        <v>68</v>
      </c>
      <c r="B74" s="96" t="s">
        <v>75</v>
      </c>
      <c r="C74" s="97" t="s">
        <v>178</v>
      </c>
      <c r="D74" s="97" t="s">
        <v>179</v>
      </c>
      <c r="E74" s="96">
        <v>30</v>
      </c>
      <c r="F74" s="95"/>
    </row>
    <row r="75" spans="1:6" ht="31" x14ac:dyDescent="0.25">
      <c r="A75" s="95" t="s">
        <v>68</v>
      </c>
      <c r="B75" s="96" t="s">
        <v>75</v>
      </c>
      <c r="C75" s="97" t="s">
        <v>180</v>
      </c>
      <c r="D75" s="99" t="s">
        <v>181</v>
      </c>
      <c r="E75" s="96">
        <v>10</v>
      </c>
      <c r="F75" s="95"/>
    </row>
    <row r="76" spans="1:6" ht="29" x14ac:dyDescent="0.25">
      <c r="A76" s="95" t="s">
        <v>68</v>
      </c>
      <c r="B76" s="96" t="s">
        <v>75</v>
      </c>
      <c r="C76" s="97" t="s">
        <v>180</v>
      </c>
      <c r="D76" s="99" t="s">
        <v>182</v>
      </c>
      <c r="E76" s="96">
        <v>10</v>
      </c>
      <c r="F76" s="95"/>
    </row>
    <row r="77" spans="1:6" ht="29" x14ac:dyDescent="0.25">
      <c r="A77" s="98" t="s">
        <v>68</v>
      </c>
      <c r="B77" s="96" t="s">
        <v>79</v>
      </c>
      <c r="C77" s="97" t="s">
        <v>186</v>
      </c>
      <c r="D77" s="97" t="s">
        <v>183</v>
      </c>
      <c r="E77" s="96">
        <v>20</v>
      </c>
      <c r="F77" s="95"/>
    </row>
    <row r="78" spans="1:6" ht="29" x14ac:dyDescent="0.25">
      <c r="A78" s="98" t="s">
        <v>68</v>
      </c>
      <c r="B78" s="96" t="s">
        <v>79</v>
      </c>
      <c r="C78" s="97" t="s">
        <v>186</v>
      </c>
      <c r="D78" s="97" t="s">
        <v>184</v>
      </c>
      <c r="E78" s="96">
        <v>20</v>
      </c>
      <c r="F78" s="95"/>
    </row>
    <row r="79" spans="1:6" ht="43.5" x14ac:dyDescent="0.25">
      <c r="A79" s="95" t="s">
        <v>68</v>
      </c>
      <c r="B79" s="96" t="s">
        <v>79</v>
      </c>
      <c r="C79" s="97" t="s">
        <v>186</v>
      </c>
      <c r="D79" s="97" t="s">
        <v>97</v>
      </c>
      <c r="E79" s="96">
        <v>5</v>
      </c>
      <c r="F79" s="95"/>
    </row>
    <row r="80" spans="1:6" ht="29" x14ac:dyDescent="0.25">
      <c r="A80" s="95" t="s">
        <v>68</v>
      </c>
      <c r="B80" s="96" t="s">
        <v>79</v>
      </c>
      <c r="C80" s="97" t="s">
        <v>186</v>
      </c>
      <c r="D80" s="97" t="s">
        <v>185</v>
      </c>
      <c r="E80" s="96">
        <v>20</v>
      </c>
      <c r="F80" s="95"/>
    </row>
    <row r="81" spans="1:6" ht="130.5" customHeight="1" x14ac:dyDescent="0.25">
      <c r="A81" s="95" t="s">
        <v>68</v>
      </c>
      <c r="B81" s="96" t="s">
        <v>79</v>
      </c>
      <c r="C81" s="97" t="s">
        <v>186</v>
      </c>
      <c r="D81" s="97" t="s">
        <v>99</v>
      </c>
      <c r="E81" s="96">
        <v>8</v>
      </c>
      <c r="F81" s="95"/>
    </row>
    <row r="82" spans="1:6" ht="72.5" x14ac:dyDescent="0.25">
      <c r="A82" s="95" t="s">
        <v>68</v>
      </c>
      <c r="B82" s="96" t="s">
        <v>79</v>
      </c>
      <c r="C82" s="97" t="s">
        <v>187</v>
      </c>
      <c r="D82" s="97" t="s">
        <v>125</v>
      </c>
      <c r="E82" s="96">
        <v>2</v>
      </c>
      <c r="F82" s="95"/>
    </row>
    <row r="83" spans="1:6" ht="43.5" x14ac:dyDescent="0.25">
      <c r="A83" s="95" t="s">
        <v>68</v>
      </c>
      <c r="B83" s="96" t="s">
        <v>79</v>
      </c>
      <c r="C83" s="97" t="s">
        <v>187</v>
      </c>
      <c r="D83" s="97" t="s">
        <v>97</v>
      </c>
      <c r="E83" s="96">
        <v>5</v>
      </c>
      <c r="F83" s="95"/>
    </row>
    <row r="84" spans="1:6" ht="43.5" x14ac:dyDescent="0.25">
      <c r="A84" s="95" t="s">
        <v>68</v>
      </c>
      <c r="B84" s="96" t="s">
        <v>79</v>
      </c>
      <c r="C84" s="97" t="s">
        <v>187</v>
      </c>
      <c r="D84" s="97" t="s">
        <v>99</v>
      </c>
      <c r="E84" s="96">
        <v>8</v>
      </c>
      <c r="F84" s="95"/>
    </row>
    <row r="85" spans="1:6" ht="29" x14ac:dyDescent="0.25">
      <c r="A85" s="95" t="s">
        <v>68</v>
      </c>
      <c r="B85" s="96" t="s">
        <v>79</v>
      </c>
      <c r="C85" s="97" t="s">
        <v>187</v>
      </c>
      <c r="D85" s="97" t="s">
        <v>188</v>
      </c>
      <c r="E85" s="96">
        <v>20</v>
      </c>
      <c r="F85" s="95"/>
    </row>
    <row r="86" spans="1:6" ht="29" x14ac:dyDescent="0.25">
      <c r="A86" s="95" t="s">
        <v>68</v>
      </c>
      <c r="B86" s="96" t="s">
        <v>79</v>
      </c>
      <c r="C86" s="97" t="s">
        <v>187</v>
      </c>
      <c r="D86" s="97" t="s">
        <v>189</v>
      </c>
      <c r="E86" s="96">
        <v>20</v>
      </c>
      <c r="F86" s="95"/>
    </row>
    <row r="87" spans="1:6" ht="29" x14ac:dyDescent="0.25">
      <c r="A87" s="95" t="s">
        <v>68</v>
      </c>
      <c r="B87" s="96" t="s">
        <v>69</v>
      </c>
      <c r="C87" s="97" t="s">
        <v>102</v>
      </c>
      <c r="D87" s="104" t="s">
        <v>190</v>
      </c>
      <c r="E87" s="96">
        <v>30</v>
      </c>
      <c r="F87" s="95"/>
    </row>
    <row r="88" spans="1:6" ht="29" x14ac:dyDescent="0.25">
      <c r="A88" s="95" t="s">
        <v>68</v>
      </c>
      <c r="B88" s="96" t="s">
        <v>69</v>
      </c>
      <c r="C88" s="97" t="s">
        <v>102</v>
      </c>
      <c r="D88" s="97" t="s">
        <v>191</v>
      </c>
      <c r="E88" s="96">
        <v>10</v>
      </c>
      <c r="F88" s="95"/>
    </row>
    <row r="89" spans="1:6" ht="29" x14ac:dyDescent="0.25">
      <c r="A89" s="95" t="s">
        <v>68</v>
      </c>
      <c r="B89" s="96" t="s">
        <v>69</v>
      </c>
      <c r="C89" s="105" t="s">
        <v>102</v>
      </c>
      <c r="D89" s="105" t="s">
        <v>192</v>
      </c>
      <c r="E89" s="106">
        <v>10</v>
      </c>
      <c r="F89" s="95" t="s">
        <v>193</v>
      </c>
    </row>
    <row r="90" spans="1:6" ht="29" x14ac:dyDescent="0.25">
      <c r="A90" s="95" t="s">
        <v>195</v>
      </c>
      <c r="B90" s="96" t="s">
        <v>75</v>
      </c>
      <c r="C90" s="97" t="s">
        <v>194</v>
      </c>
      <c r="D90" s="97" t="s">
        <v>118</v>
      </c>
      <c r="E90" s="96">
        <v>20</v>
      </c>
      <c r="F90" s="95"/>
    </row>
    <row r="91" spans="1:6" ht="29" x14ac:dyDescent="0.25">
      <c r="A91" s="95" t="s">
        <v>68</v>
      </c>
      <c r="B91" s="96" t="s">
        <v>69</v>
      </c>
      <c r="C91" s="97" t="s">
        <v>196</v>
      </c>
      <c r="D91" s="97" t="s">
        <v>124</v>
      </c>
      <c r="E91" s="96">
        <v>5</v>
      </c>
      <c r="F91" s="95"/>
    </row>
    <row r="92" spans="1:6" ht="72.5" x14ac:dyDescent="0.25">
      <c r="A92" s="95" t="s">
        <v>68</v>
      </c>
      <c r="B92" s="96" t="s">
        <v>69</v>
      </c>
      <c r="C92" s="97" t="s">
        <v>196</v>
      </c>
      <c r="D92" s="97" t="s">
        <v>197</v>
      </c>
      <c r="E92" s="96">
        <v>2</v>
      </c>
      <c r="F92" s="95"/>
    </row>
    <row r="93" spans="1:6" ht="43.5" x14ac:dyDescent="0.25">
      <c r="A93" s="95" t="s">
        <v>68</v>
      </c>
      <c r="B93" s="96" t="s">
        <v>69</v>
      </c>
      <c r="C93" s="97" t="s">
        <v>196</v>
      </c>
      <c r="D93" s="97" t="s">
        <v>97</v>
      </c>
      <c r="E93" s="96">
        <v>5</v>
      </c>
      <c r="F93" s="95"/>
    </row>
    <row r="94" spans="1:6" ht="31" x14ac:dyDescent="0.25">
      <c r="A94" s="95" t="s">
        <v>68</v>
      </c>
      <c r="B94" s="96" t="s">
        <v>75</v>
      </c>
      <c r="C94" s="99" t="s">
        <v>202</v>
      </c>
      <c r="D94" s="97" t="s">
        <v>203</v>
      </c>
      <c r="E94" s="96">
        <v>15</v>
      </c>
      <c r="F94" s="95"/>
    </row>
    <row r="95" spans="1:6" ht="31" x14ac:dyDescent="0.25">
      <c r="A95" s="95" t="s">
        <v>68</v>
      </c>
      <c r="B95" s="96" t="s">
        <v>75</v>
      </c>
      <c r="C95" s="99" t="s">
        <v>202</v>
      </c>
      <c r="D95" s="97" t="s">
        <v>204</v>
      </c>
      <c r="E95" s="96">
        <v>20</v>
      </c>
      <c r="F95" s="95"/>
    </row>
    <row r="96" spans="1:6" ht="31" x14ac:dyDescent="0.25">
      <c r="A96" s="95" t="s">
        <v>68</v>
      </c>
      <c r="B96" s="96" t="s">
        <v>75</v>
      </c>
      <c r="C96" s="99" t="s">
        <v>202</v>
      </c>
      <c r="D96" s="97" t="s">
        <v>205</v>
      </c>
      <c r="E96" s="96">
        <v>22</v>
      </c>
      <c r="F96" s="95"/>
    </row>
    <row r="97" spans="1:6" ht="31" x14ac:dyDescent="0.25">
      <c r="A97" s="95" t="s">
        <v>68</v>
      </c>
      <c r="B97" s="96" t="s">
        <v>75</v>
      </c>
      <c r="C97" s="99" t="s">
        <v>202</v>
      </c>
      <c r="D97" s="97" t="s">
        <v>206</v>
      </c>
      <c r="E97" s="96">
        <v>15</v>
      </c>
      <c r="F97" s="95"/>
    </row>
    <row r="98" spans="1:6" ht="31" x14ac:dyDescent="0.25">
      <c r="A98" s="95" t="s">
        <v>68</v>
      </c>
      <c r="B98" s="96" t="s">
        <v>75</v>
      </c>
      <c r="C98" s="99" t="s">
        <v>202</v>
      </c>
      <c r="D98" s="97" t="s">
        <v>207</v>
      </c>
      <c r="E98" s="96">
        <v>15</v>
      </c>
      <c r="F98" s="95"/>
    </row>
    <row r="99" spans="1:6" ht="29" x14ac:dyDescent="0.25">
      <c r="A99" s="95" t="s">
        <v>68</v>
      </c>
      <c r="B99" s="102" t="s">
        <v>85</v>
      </c>
      <c r="C99" s="101" t="s">
        <v>208</v>
      </c>
      <c r="D99" s="101" t="s">
        <v>209</v>
      </c>
      <c r="E99" s="102">
        <v>10</v>
      </c>
      <c r="F99" s="95" t="s">
        <v>210</v>
      </c>
    </row>
    <row r="100" spans="1:6" ht="29" x14ac:dyDescent="0.25">
      <c r="A100" s="95" t="s">
        <v>68</v>
      </c>
      <c r="B100" s="102" t="s">
        <v>85</v>
      </c>
      <c r="C100" s="101" t="s">
        <v>208</v>
      </c>
      <c r="D100" s="101" t="s">
        <v>211</v>
      </c>
      <c r="E100" s="103">
        <v>10</v>
      </c>
      <c r="F100" s="95" t="s">
        <v>212</v>
      </c>
    </row>
    <row r="101" spans="1:6" ht="43.5" x14ac:dyDescent="0.35">
      <c r="A101" s="95" t="s">
        <v>68</v>
      </c>
      <c r="B101" s="108" t="s">
        <v>69</v>
      </c>
      <c r="C101" s="118" t="s">
        <v>102</v>
      </c>
      <c r="D101" s="118" t="s">
        <v>102</v>
      </c>
      <c r="E101" s="108"/>
      <c r="F101" s="119" t="s">
        <v>213</v>
      </c>
    </row>
    <row r="102" spans="1:6" ht="43.5" x14ac:dyDescent="0.35">
      <c r="A102" s="95" t="s">
        <v>68</v>
      </c>
      <c r="B102" s="108" t="s">
        <v>75</v>
      </c>
      <c r="C102" s="118" t="s">
        <v>102</v>
      </c>
      <c r="D102" s="118" t="s">
        <v>102</v>
      </c>
      <c r="E102" s="108"/>
      <c r="F102" s="119" t="s">
        <v>213</v>
      </c>
    </row>
    <row r="103" spans="1:6" ht="43.5" x14ac:dyDescent="0.35">
      <c r="A103" s="95" t="s">
        <v>68</v>
      </c>
      <c r="B103" s="108" t="s">
        <v>79</v>
      </c>
      <c r="C103" s="118" t="s">
        <v>102</v>
      </c>
      <c r="D103" s="118" t="s">
        <v>102</v>
      </c>
      <c r="E103" s="108"/>
      <c r="F103" s="119" t="s">
        <v>213</v>
      </c>
    </row>
    <row r="104" spans="1:6" ht="43.5" x14ac:dyDescent="0.35">
      <c r="A104" s="95" t="s">
        <v>68</v>
      </c>
      <c r="B104" s="96" t="s">
        <v>85</v>
      </c>
      <c r="C104" s="118" t="s">
        <v>102</v>
      </c>
      <c r="D104" s="118" t="s">
        <v>102</v>
      </c>
      <c r="E104" s="108"/>
      <c r="F104" s="119" t="s">
        <v>213</v>
      </c>
    </row>
  </sheetData>
  <autoFilter ref="A1:G158" xr:uid="{543F367D-CADA-4349-B002-9D81A24F8784}"/>
  <dataValidations disablePrompts="1" count="3">
    <dataValidation showInputMessage="1" showErrorMessage="1" error=" " promptTitle="Lookup (required)" prompt="This End Use record must already exist in Microsoft Dynamics CRM or in this source file." sqref="C89" xr:uid="{AB153751-AA9C-4797-9637-B86D176A0414}"/>
    <dataValidation type="textLength" operator="lessThanOrEqual" showInputMessage="1" showErrorMessage="1" errorTitle="Length Exceeded" error="This value must be less than or equal to 273 characters long." promptTitle="Text (required)" prompt="Maximum Length: 273 characters." sqref="D2:D71 D73:D1048576" xr:uid="{32A941F0-9B1E-432D-811B-F81FD97463BC}">
      <formula1>273</formula1>
    </dataValidation>
    <dataValidation type="decimal" showInputMessage="1" showErrorMessage="1" errorTitle="Value beyond range" error="Persistence (yrs) must be a number from 0 through 1000." promptTitle="Decimal number (required)" prompt="Minimum Value: 0._x000d__x000a_Maximum Value: 1000._x000d__x000a_  " sqref="E2:E1048576" xr:uid="{E5668454-76A7-473F-A30A-CB6CE3B846B1}">
      <formula1>0</formula1>
      <formula2>1000</formula2>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9264F-BA6A-49E5-9B7D-4CBD97D64B2A}">
  <dimension ref="A1:K70"/>
  <sheetViews>
    <sheetView topLeftCell="A21" zoomScale="40" zoomScaleNormal="40" workbookViewId="0">
      <selection activeCell="C17" sqref="C17:H17"/>
    </sheetView>
  </sheetViews>
  <sheetFormatPr defaultRowHeight="12.5" x14ac:dyDescent="0.25"/>
  <cols>
    <col min="1" max="1" width="17.1796875" bestFit="1" customWidth="1"/>
    <col min="2" max="2" width="44.453125" customWidth="1"/>
    <col min="3" max="3" width="85.453125" bestFit="1" customWidth="1"/>
    <col min="4" max="4" width="28.453125" customWidth="1"/>
    <col min="5" max="5" width="89" customWidth="1"/>
    <col min="6" max="6" width="27.26953125" customWidth="1"/>
    <col min="7" max="7" width="22.54296875" customWidth="1"/>
    <col min="8" max="8" width="26.26953125" bestFit="1" customWidth="1"/>
    <col min="9" max="9" width="26.26953125" customWidth="1"/>
    <col min="10" max="10" width="135.1796875" bestFit="1" customWidth="1"/>
    <col min="11" max="11" width="31.81640625" customWidth="1"/>
  </cols>
  <sheetData>
    <row r="1" spans="1:11" s="139" customFormat="1" ht="13" x14ac:dyDescent="0.3">
      <c r="A1" s="139" t="s">
        <v>342</v>
      </c>
      <c r="B1" s="139" t="s">
        <v>59</v>
      </c>
      <c r="C1" s="139" t="s">
        <v>343</v>
      </c>
      <c r="D1" s="139" t="s">
        <v>362</v>
      </c>
      <c r="E1" s="139" t="s">
        <v>348</v>
      </c>
      <c r="F1" s="139" t="s">
        <v>344</v>
      </c>
      <c r="G1" s="139" t="s">
        <v>345</v>
      </c>
      <c r="H1" s="139" t="s">
        <v>346</v>
      </c>
      <c r="I1" s="139" t="s">
        <v>350</v>
      </c>
      <c r="J1" s="139" t="s">
        <v>363</v>
      </c>
      <c r="K1" s="139" t="s">
        <v>361</v>
      </c>
    </row>
    <row r="2" spans="1:11" ht="14.5" x14ac:dyDescent="0.35">
      <c r="A2" s="122" t="s">
        <v>266</v>
      </c>
      <c r="B2" t="s">
        <v>69</v>
      </c>
      <c r="C2" s="123" t="s">
        <v>267</v>
      </c>
      <c r="D2" s="97" t="s">
        <v>126</v>
      </c>
      <c r="E2" s="97" t="s">
        <v>129</v>
      </c>
      <c r="F2" s="124">
        <v>12</v>
      </c>
      <c r="G2" s="134">
        <v>300</v>
      </c>
      <c r="H2" s="134" t="s">
        <v>268</v>
      </c>
      <c r="I2" s="134" t="s">
        <v>351</v>
      </c>
      <c r="J2" s="125" t="s">
        <v>269</v>
      </c>
      <c r="K2" s="125" t="str">
        <f>D2&amp;"_"&amp;C2</f>
        <v>Food Preparation _ENERGY STAR Electric Convection Oven (Full)</v>
      </c>
    </row>
    <row r="3" spans="1:11" ht="14.5" x14ac:dyDescent="0.35">
      <c r="A3" s="122" t="s">
        <v>266</v>
      </c>
      <c r="B3" t="s">
        <v>69</v>
      </c>
      <c r="C3" s="123" t="s">
        <v>270</v>
      </c>
      <c r="D3" s="97" t="s">
        <v>126</v>
      </c>
      <c r="E3" s="97" t="s">
        <v>129</v>
      </c>
      <c r="F3" s="124">
        <v>12</v>
      </c>
      <c r="G3" s="135">
        <v>250</v>
      </c>
      <c r="H3" s="135" t="s">
        <v>268</v>
      </c>
      <c r="I3" s="135" t="s">
        <v>351</v>
      </c>
      <c r="J3" s="126" t="s">
        <v>269</v>
      </c>
      <c r="K3" s="125" t="str">
        <f t="shared" ref="K3:K66" si="0">D3&amp;"_"&amp;C3</f>
        <v>Food Preparation _ENERGY STAR Electric Convection Oven (Half)</v>
      </c>
    </row>
    <row r="4" spans="1:11" ht="14.5" x14ac:dyDescent="0.35">
      <c r="A4" s="122" t="s">
        <v>266</v>
      </c>
      <c r="B4" t="s">
        <v>69</v>
      </c>
      <c r="C4" s="123" t="s">
        <v>271</v>
      </c>
      <c r="D4" s="97" t="s">
        <v>126</v>
      </c>
      <c r="E4" s="97" t="s">
        <v>129</v>
      </c>
      <c r="F4" s="124">
        <v>12</v>
      </c>
      <c r="G4" s="134">
        <v>550</v>
      </c>
      <c r="H4" s="134" t="s">
        <v>272</v>
      </c>
      <c r="I4" s="134" t="s">
        <v>351</v>
      </c>
      <c r="J4" s="125" t="s">
        <v>269</v>
      </c>
      <c r="K4" s="125" t="str">
        <f t="shared" si="0"/>
        <v>Food Preparation _ENERGY STAR Electric Griddle</v>
      </c>
    </row>
    <row r="5" spans="1:11" ht="14.5" x14ac:dyDescent="0.35">
      <c r="A5" s="122" t="s">
        <v>266</v>
      </c>
      <c r="B5" t="s">
        <v>69</v>
      </c>
      <c r="C5" s="123" t="s">
        <v>273</v>
      </c>
      <c r="D5" s="97" t="s">
        <v>126</v>
      </c>
      <c r="E5" s="97" t="s">
        <v>130</v>
      </c>
      <c r="F5" s="124">
        <v>12</v>
      </c>
      <c r="G5" s="135">
        <v>600</v>
      </c>
      <c r="H5" s="135" t="s">
        <v>274</v>
      </c>
      <c r="I5" s="135" t="s">
        <v>351</v>
      </c>
      <c r="J5" s="126" t="s">
        <v>269</v>
      </c>
      <c r="K5" s="125" t="str">
        <f t="shared" si="0"/>
        <v>Food Preparation _ENERGY STAR Electric Hot Food Holding Cabinet, 368 to 793 L (13 to 28 ft3)</v>
      </c>
    </row>
    <row r="6" spans="1:11" ht="14.5" x14ac:dyDescent="0.35">
      <c r="A6" s="122" t="s">
        <v>266</v>
      </c>
      <c r="B6" t="s">
        <v>69</v>
      </c>
      <c r="C6" s="123" t="s">
        <v>275</v>
      </c>
      <c r="D6" s="97" t="s">
        <v>126</v>
      </c>
      <c r="E6" s="97" t="s">
        <v>130</v>
      </c>
      <c r="F6" s="124">
        <v>12</v>
      </c>
      <c r="G6" s="134">
        <v>1600</v>
      </c>
      <c r="H6" s="134" t="s">
        <v>274</v>
      </c>
      <c r="I6" s="134" t="s">
        <v>351</v>
      </c>
      <c r="J6" s="125" t="s">
        <v>269</v>
      </c>
      <c r="K6" s="125" t="str">
        <f t="shared" si="0"/>
        <v>Food Preparation _ENERGY STAR Electric Hot Food Holding Cabinet, Greater than 793 L (Greater than 28 ft3)</v>
      </c>
    </row>
    <row r="7" spans="1:11" ht="14.5" x14ac:dyDescent="0.35">
      <c r="A7" s="122" t="s">
        <v>266</v>
      </c>
      <c r="B7" t="s">
        <v>69</v>
      </c>
      <c r="C7" s="123" t="s">
        <v>276</v>
      </c>
      <c r="D7" s="97" t="s">
        <v>126</v>
      </c>
      <c r="E7" s="97" t="s">
        <v>130</v>
      </c>
      <c r="F7" s="124">
        <v>12</v>
      </c>
      <c r="G7" s="135">
        <v>150</v>
      </c>
      <c r="H7" s="135" t="s">
        <v>274</v>
      </c>
      <c r="I7" s="135" t="s">
        <v>351</v>
      </c>
      <c r="J7" s="126" t="s">
        <v>269</v>
      </c>
      <c r="K7" s="125" t="str">
        <f t="shared" si="0"/>
        <v>Food Preparation _ENERGY STAR Electric Hot Food Holding Cabinet, Less than 368 L (Less than 13 ft3)</v>
      </c>
    </row>
    <row r="8" spans="1:11" ht="14.5" x14ac:dyDescent="0.35">
      <c r="A8" s="122" t="s">
        <v>266</v>
      </c>
      <c r="B8" t="s">
        <v>69</v>
      </c>
      <c r="C8" s="123" t="s">
        <v>277</v>
      </c>
      <c r="D8" s="97" t="s">
        <v>126</v>
      </c>
      <c r="E8" s="97" t="s">
        <v>129</v>
      </c>
      <c r="F8" s="124">
        <v>12</v>
      </c>
      <c r="G8" s="134">
        <v>1750</v>
      </c>
      <c r="H8" s="134" t="s">
        <v>278</v>
      </c>
      <c r="I8" s="134" t="s">
        <v>351</v>
      </c>
      <c r="J8" s="125" t="s">
        <v>269</v>
      </c>
      <c r="K8" s="125" t="str">
        <f t="shared" si="0"/>
        <v>Food Preparation _ENERGY STAR Electric Steam Cooker - 3 pan</v>
      </c>
    </row>
    <row r="9" spans="1:11" ht="14.5" x14ac:dyDescent="0.35">
      <c r="A9" s="122" t="s">
        <v>266</v>
      </c>
      <c r="B9" t="s">
        <v>69</v>
      </c>
      <c r="C9" s="123" t="s">
        <v>279</v>
      </c>
      <c r="D9" s="97" t="s">
        <v>126</v>
      </c>
      <c r="E9" s="97" t="s">
        <v>129</v>
      </c>
      <c r="F9" s="124">
        <v>12</v>
      </c>
      <c r="G9" s="135">
        <v>2100</v>
      </c>
      <c r="H9" s="135" t="s">
        <v>278</v>
      </c>
      <c r="I9" s="135" t="s">
        <v>351</v>
      </c>
      <c r="J9" s="126" t="s">
        <v>269</v>
      </c>
      <c r="K9" s="125" t="str">
        <f t="shared" si="0"/>
        <v>Food Preparation _ENERGY STAR Electric Steam Cooker - 4 pan</v>
      </c>
    </row>
    <row r="10" spans="1:11" ht="14.5" x14ac:dyDescent="0.35">
      <c r="A10" s="122" t="s">
        <v>266</v>
      </c>
      <c r="B10" t="s">
        <v>69</v>
      </c>
      <c r="C10" s="123" t="s">
        <v>280</v>
      </c>
      <c r="D10" s="97" t="s">
        <v>126</v>
      </c>
      <c r="E10" s="97" t="s">
        <v>129</v>
      </c>
      <c r="F10" s="124">
        <v>12</v>
      </c>
      <c r="G10" s="134">
        <v>2450</v>
      </c>
      <c r="H10" s="134" t="s">
        <v>278</v>
      </c>
      <c r="I10" s="134" t="s">
        <v>351</v>
      </c>
      <c r="J10" s="125" t="s">
        <v>269</v>
      </c>
      <c r="K10" s="125" t="str">
        <f t="shared" si="0"/>
        <v>Food Preparation _ENERGY STAR Electric Steam Cooker - 5 pan</v>
      </c>
    </row>
    <row r="11" spans="1:11" ht="14.5" x14ac:dyDescent="0.35">
      <c r="A11" s="122" t="s">
        <v>266</v>
      </c>
      <c r="B11" t="s">
        <v>69</v>
      </c>
      <c r="C11" s="123" t="s">
        <v>281</v>
      </c>
      <c r="D11" s="97" t="s">
        <v>126</v>
      </c>
      <c r="E11" s="97" t="s">
        <v>129</v>
      </c>
      <c r="F11" s="124">
        <v>12</v>
      </c>
      <c r="G11" s="135">
        <v>2800</v>
      </c>
      <c r="H11" s="135" t="s">
        <v>278</v>
      </c>
      <c r="I11" s="135" t="s">
        <v>351</v>
      </c>
      <c r="J11" s="126" t="s">
        <v>269</v>
      </c>
      <c r="K11" s="125" t="str">
        <f t="shared" si="0"/>
        <v>Food Preparation _ENERGY STAR Electric Steam Cooker - 6 pan</v>
      </c>
    </row>
    <row r="12" spans="1:11" ht="14.5" x14ac:dyDescent="0.35">
      <c r="A12" s="122" t="s">
        <v>266</v>
      </c>
      <c r="B12" t="s">
        <v>69</v>
      </c>
      <c r="C12" s="123" t="s">
        <v>282</v>
      </c>
      <c r="D12" s="97" t="s">
        <v>126</v>
      </c>
      <c r="E12" s="97" t="s">
        <v>128</v>
      </c>
      <c r="F12" s="124">
        <v>20</v>
      </c>
      <c r="G12" s="134">
        <v>1200</v>
      </c>
      <c r="H12" s="134" t="s">
        <v>283</v>
      </c>
      <c r="I12" s="134" t="s">
        <v>351</v>
      </c>
      <c r="J12" s="125" t="s">
        <v>269</v>
      </c>
      <c r="K12" s="125" t="str">
        <f t="shared" si="0"/>
        <v>Food Preparation _ENERGY STAR Electrically-Heated Dishwasher (Single Tank Conveyor, High Temperature)</v>
      </c>
    </row>
    <row r="13" spans="1:11" ht="14.5" x14ac:dyDescent="0.35">
      <c r="A13" s="122" t="s">
        <v>266</v>
      </c>
      <c r="B13" t="s">
        <v>69</v>
      </c>
      <c r="C13" s="123" t="s">
        <v>284</v>
      </c>
      <c r="D13" s="97" t="s">
        <v>126</v>
      </c>
      <c r="E13" s="97" t="s">
        <v>127</v>
      </c>
      <c r="F13" s="124">
        <v>15</v>
      </c>
      <c r="G13" s="135">
        <v>700</v>
      </c>
      <c r="H13" s="135" t="s">
        <v>283</v>
      </c>
      <c r="I13" s="135" t="s">
        <v>351</v>
      </c>
      <c r="J13" s="126" t="s">
        <v>269</v>
      </c>
      <c r="K13" s="125" t="str">
        <f t="shared" si="0"/>
        <v>Food Preparation _ENERGY STAR Electrically-Heated Dishwasher (Single Tank Door, High Temperature)</v>
      </c>
    </row>
    <row r="14" spans="1:11" ht="14.5" x14ac:dyDescent="0.35">
      <c r="A14" s="122" t="s">
        <v>266</v>
      </c>
      <c r="B14" t="s">
        <v>69</v>
      </c>
      <c r="C14" s="123" t="s">
        <v>285</v>
      </c>
      <c r="D14" s="97" t="s">
        <v>126</v>
      </c>
      <c r="E14" s="97" t="s">
        <v>127</v>
      </c>
      <c r="F14" s="124">
        <v>15</v>
      </c>
      <c r="G14" s="134">
        <v>400</v>
      </c>
      <c r="H14" s="134" t="s">
        <v>283</v>
      </c>
      <c r="I14" s="134" t="s">
        <v>351</v>
      </c>
      <c r="J14" s="125" t="s">
        <v>269</v>
      </c>
      <c r="K14" s="125" t="str">
        <f t="shared" si="0"/>
        <v>Food Preparation _ENERGY STAR Electrically-Heated Dishwasher (Single Tank Door, Low Temperature)</v>
      </c>
    </row>
    <row r="15" spans="1:11" ht="14.5" x14ac:dyDescent="0.35">
      <c r="A15" s="122" t="s">
        <v>266</v>
      </c>
      <c r="B15" t="s">
        <v>69</v>
      </c>
      <c r="C15" s="123" t="s">
        <v>286</v>
      </c>
      <c r="D15" s="97" t="s">
        <v>126</v>
      </c>
      <c r="E15" s="97" t="s">
        <v>127</v>
      </c>
      <c r="F15" s="124">
        <v>15</v>
      </c>
      <c r="G15" s="135">
        <v>1600</v>
      </c>
      <c r="H15" s="135" t="s">
        <v>283</v>
      </c>
      <c r="I15" s="135" t="s">
        <v>351</v>
      </c>
      <c r="J15" s="126" t="s">
        <v>269</v>
      </c>
      <c r="K15" s="125" t="str">
        <f t="shared" si="0"/>
        <v>Food Preparation _ENERGY STAR Electrically-Heated Dishwasher, Under Counter (High Temperature)</v>
      </c>
    </row>
    <row r="16" spans="1:11" ht="14.5" x14ac:dyDescent="0.35">
      <c r="A16" s="122" t="s">
        <v>266</v>
      </c>
      <c r="B16" t="s">
        <v>69</v>
      </c>
      <c r="C16" s="123" t="s">
        <v>287</v>
      </c>
      <c r="D16" s="97" t="s">
        <v>126</v>
      </c>
      <c r="E16" s="97" t="s">
        <v>129</v>
      </c>
      <c r="F16" s="124">
        <v>12</v>
      </c>
      <c r="G16" s="134">
        <v>850</v>
      </c>
      <c r="H16" s="134" t="s">
        <v>288</v>
      </c>
      <c r="I16" s="134" t="s">
        <v>351</v>
      </c>
      <c r="J16" s="125" t="s">
        <v>269</v>
      </c>
      <c r="K16" s="125" t="str">
        <f t="shared" si="0"/>
        <v>Food Preparation _ENERGY STAR Large Vat Fryer</v>
      </c>
    </row>
    <row r="17" spans="1:11" ht="14.5" x14ac:dyDescent="0.35">
      <c r="A17" s="122" t="s">
        <v>266</v>
      </c>
      <c r="B17" t="s">
        <v>69</v>
      </c>
      <c r="C17" s="123" t="s">
        <v>289</v>
      </c>
      <c r="D17" s="97" t="s">
        <v>126</v>
      </c>
      <c r="E17" s="97" t="s">
        <v>129</v>
      </c>
      <c r="F17" s="124">
        <v>12</v>
      </c>
      <c r="G17" s="135">
        <v>200</v>
      </c>
      <c r="H17" s="135" t="s">
        <v>288</v>
      </c>
      <c r="I17" s="135" t="s">
        <v>351</v>
      </c>
      <c r="J17" s="126" t="s">
        <v>269</v>
      </c>
      <c r="K17" s="125" t="str">
        <f t="shared" si="0"/>
        <v>Food Preparation _ENERGY STAR Standard Size Fryer</v>
      </c>
    </row>
    <row r="18" spans="1:11" ht="15.5" x14ac:dyDescent="0.35">
      <c r="A18" s="122" t="s">
        <v>266</v>
      </c>
      <c r="B18" t="s">
        <v>75</v>
      </c>
      <c r="C18" s="123" t="s">
        <v>267</v>
      </c>
      <c r="D18" s="99" t="s">
        <v>131</v>
      </c>
      <c r="E18" s="97" t="s">
        <v>132</v>
      </c>
      <c r="F18" s="124">
        <v>12</v>
      </c>
      <c r="G18" s="134">
        <v>50</v>
      </c>
      <c r="H18" s="134" t="s">
        <v>358</v>
      </c>
      <c r="I18" s="134" t="s">
        <v>360</v>
      </c>
      <c r="J18" s="125" t="s">
        <v>269</v>
      </c>
      <c r="K18" s="125" t="str">
        <f t="shared" si="0"/>
        <v>LCE - Food Preparation _ENERGY STAR Electric Convection Oven (Full)</v>
      </c>
    </row>
    <row r="19" spans="1:11" ht="15.5" x14ac:dyDescent="0.35">
      <c r="A19" s="122" t="s">
        <v>266</v>
      </c>
      <c r="B19" t="s">
        <v>75</v>
      </c>
      <c r="C19" s="123" t="s">
        <v>270</v>
      </c>
      <c r="D19" s="99" t="s">
        <v>131</v>
      </c>
      <c r="E19" s="97" t="s">
        <v>132</v>
      </c>
      <c r="F19" s="124">
        <v>12</v>
      </c>
      <c r="G19" s="135">
        <v>50</v>
      </c>
      <c r="H19" s="135" t="s">
        <v>358</v>
      </c>
      <c r="I19" s="135" t="s">
        <v>360</v>
      </c>
      <c r="J19" s="126" t="s">
        <v>269</v>
      </c>
      <c r="K19" s="125" t="str">
        <f t="shared" si="0"/>
        <v>LCE - Food Preparation _ENERGY STAR Electric Convection Oven (Half)</v>
      </c>
    </row>
    <row r="20" spans="1:11" ht="15.5" x14ac:dyDescent="0.35">
      <c r="A20" s="122" t="s">
        <v>266</v>
      </c>
      <c r="B20" t="s">
        <v>75</v>
      </c>
      <c r="C20" s="123" t="s">
        <v>271</v>
      </c>
      <c r="D20" s="99" t="s">
        <v>131</v>
      </c>
      <c r="E20" s="97" t="s">
        <v>132</v>
      </c>
      <c r="F20" s="124">
        <v>12</v>
      </c>
      <c r="G20" s="134">
        <v>50</v>
      </c>
      <c r="H20" s="134" t="s">
        <v>358</v>
      </c>
      <c r="I20" s="134" t="s">
        <v>360</v>
      </c>
      <c r="J20" s="125" t="s">
        <v>269</v>
      </c>
      <c r="K20" s="125" t="str">
        <f t="shared" si="0"/>
        <v>LCE - Food Preparation _ENERGY STAR Electric Griddle</v>
      </c>
    </row>
    <row r="21" spans="1:11" ht="15.5" x14ac:dyDescent="0.35">
      <c r="A21" s="122" t="s">
        <v>266</v>
      </c>
      <c r="B21" t="s">
        <v>75</v>
      </c>
      <c r="C21" s="123" t="s">
        <v>277</v>
      </c>
      <c r="D21" s="99" t="s">
        <v>131</v>
      </c>
      <c r="E21" s="97" t="s">
        <v>132</v>
      </c>
      <c r="F21" s="124">
        <v>12</v>
      </c>
      <c r="G21" s="135">
        <v>50</v>
      </c>
      <c r="H21" s="135" t="s">
        <v>358</v>
      </c>
      <c r="I21" s="135" t="s">
        <v>360</v>
      </c>
      <c r="J21" s="126" t="s">
        <v>269</v>
      </c>
      <c r="K21" s="125" t="str">
        <f t="shared" si="0"/>
        <v>LCE - Food Preparation _ENERGY STAR Electric Steam Cooker - 3 pan</v>
      </c>
    </row>
    <row r="22" spans="1:11" ht="15.5" x14ac:dyDescent="0.35">
      <c r="A22" s="122" t="s">
        <v>266</v>
      </c>
      <c r="B22" t="s">
        <v>75</v>
      </c>
      <c r="C22" s="123" t="s">
        <v>279</v>
      </c>
      <c r="D22" s="99" t="s">
        <v>131</v>
      </c>
      <c r="E22" s="97" t="s">
        <v>132</v>
      </c>
      <c r="F22" s="124">
        <v>12</v>
      </c>
      <c r="G22" s="134">
        <v>50</v>
      </c>
      <c r="H22" s="134" t="s">
        <v>358</v>
      </c>
      <c r="I22" s="134" t="s">
        <v>360</v>
      </c>
      <c r="J22" s="125" t="s">
        <v>269</v>
      </c>
      <c r="K22" s="125" t="str">
        <f t="shared" si="0"/>
        <v>LCE - Food Preparation _ENERGY STAR Electric Steam Cooker - 4 pan</v>
      </c>
    </row>
    <row r="23" spans="1:11" ht="15.5" x14ac:dyDescent="0.35">
      <c r="A23" s="122" t="s">
        <v>266</v>
      </c>
      <c r="B23" t="s">
        <v>75</v>
      </c>
      <c r="C23" s="123" t="s">
        <v>280</v>
      </c>
      <c r="D23" s="99" t="s">
        <v>131</v>
      </c>
      <c r="E23" s="97" t="s">
        <v>132</v>
      </c>
      <c r="F23" s="124">
        <v>12</v>
      </c>
      <c r="G23" s="135">
        <v>50</v>
      </c>
      <c r="H23" s="135" t="s">
        <v>358</v>
      </c>
      <c r="I23" s="135" t="s">
        <v>360</v>
      </c>
      <c r="J23" s="126" t="s">
        <v>269</v>
      </c>
      <c r="K23" s="125" t="str">
        <f t="shared" si="0"/>
        <v>LCE - Food Preparation _ENERGY STAR Electric Steam Cooker - 5 pan</v>
      </c>
    </row>
    <row r="24" spans="1:11" ht="15.5" x14ac:dyDescent="0.35">
      <c r="A24" s="122" t="s">
        <v>266</v>
      </c>
      <c r="B24" t="s">
        <v>75</v>
      </c>
      <c r="C24" s="123" t="s">
        <v>281</v>
      </c>
      <c r="D24" s="99" t="s">
        <v>131</v>
      </c>
      <c r="E24" s="97" t="s">
        <v>132</v>
      </c>
      <c r="F24" s="124">
        <v>12</v>
      </c>
      <c r="G24" s="134">
        <v>50</v>
      </c>
      <c r="H24" s="134" t="s">
        <v>358</v>
      </c>
      <c r="I24" s="134" t="s">
        <v>360</v>
      </c>
      <c r="J24" s="125" t="s">
        <v>269</v>
      </c>
      <c r="K24" s="125" t="str">
        <f t="shared" si="0"/>
        <v>LCE - Food Preparation _ENERGY STAR Electric Steam Cooker - 6 pan</v>
      </c>
    </row>
    <row r="25" spans="1:11" ht="15.5" x14ac:dyDescent="0.35">
      <c r="A25" s="122" t="s">
        <v>266</v>
      </c>
      <c r="B25" t="s">
        <v>75</v>
      </c>
      <c r="C25" s="123" t="s">
        <v>287</v>
      </c>
      <c r="D25" s="99" t="s">
        <v>131</v>
      </c>
      <c r="E25" s="97" t="s">
        <v>132</v>
      </c>
      <c r="F25" s="124">
        <v>12</v>
      </c>
      <c r="G25" s="135">
        <v>50</v>
      </c>
      <c r="H25" s="135" t="s">
        <v>358</v>
      </c>
      <c r="I25" s="135" t="s">
        <v>360</v>
      </c>
      <c r="J25" s="126" t="s">
        <v>269</v>
      </c>
      <c r="K25" s="125" t="str">
        <f t="shared" si="0"/>
        <v>LCE - Food Preparation _ENERGY STAR Large Vat Fryer</v>
      </c>
    </row>
    <row r="26" spans="1:11" ht="15.5" x14ac:dyDescent="0.35">
      <c r="A26" s="122" t="s">
        <v>266</v>
      </c>
      <c r="B26" t="s">
        <v>75</v>
      </c>
      <c r="C26" s="123" t="s">
        <v>289</v>
      </c>
      <c r="D26" s="99" t="s">
        <v>131</v>
      </c>
      <c r="E26" s="97" t="s">
        <v>132</v>
      </c>
      <c r="F26" s="124">
        <v>12</v>
      </c>
      <c r="G26" s="134">
        <v>50</v>
      </c>
      <c r="H26" s="134" t="s">
        <v>358</v>
      </c>
      <c r="I26" s="134" t="s">
        <v>360</v>
      </c>
      <c r="J26" s="125" t="s">
        <v>269</v>
      </c>
      <c r="K26" s="125" t="str">
        <f t="shared" si="0"/>
        <v>LCE - Food Preparation _ENERGY STAR Standard Size Fryer</v>
      </c>
    </row>
    <row r="27" spans="1:11" ht="14.5" x14ac:dyDescent="0.35">
      <c r="A27" s="122" t="s">
        <v>290</v>
      </c>
      <c r="B27" t="s">
        <v>69</v>
      </c>
      <c r="C27" s="123" t="s">
        <v>291</v>
      </c>
      <c r="D27" s="97" t="s">
        <v>103</v>
      </c>
      <c r="E27" s="97" t="s">
        <v>113</v>
      </c>
      <c r="F27" s="124">
        <v>15</v>
      </c>
      <c r="G27" s="136">
        <v>700</v>
      </c>
      <c r="H27" s="135" t="s">
        <v>263</v>
      </c>
      <c r="I27" s="135" t="s">
        <v>352</v>
      </c>
      <c r="J27" s="126" t="s">
        <v>292</v>
      </c>
      <c r="K27" s="125" t="str">
        <f t="shared" si="0"/>
        <v>Domestic  Hot Water_Central DHW Air-to-Water CO2 HP Water Heater</v>
      </c>
    </row>
    <row r="28" spans="1:11" ht="14.5" x14ac:dyDescent="0.35">
      <c r="A28" s="122" t="s">
        <v>290</v>
      </c>
      <c r="B28" t="s">
        <v>69</v>
      </c>
      <c r="C28" s="123" t="s">
        <v>293</v>
      </c>
      <c r="D28" s="97" t="s">
        <v>103</v>
      </c>
      <c r="E28" s="97" t="s">
        <v>113</v>
      </c>
      <c r="F28" s="124">
        <v>15</v>
      </c>
      <c r="G28" s="136">
        <v>2000</v>
      </c>
      <c r="H28" s="134" t="s">
        <v>294</v>
      </c>
      <c r="I28" s="134" t="s">
        <v>351</v>
      </c>
      <c r="J28" s="125" t="s">
        <v>295</v>
      </c>
      <c r="K28" s="125" t="str">
        <f t="shared" si="0"/>
        <v>Domestic  Hot Water_In suite DHW All-in-one Air HP (supplemental elec)</v>
      </c>
    </row>
    <row r="29" spans="1:11" ht="15.5" x14ac:dyDescent="0.35">
      <c r="A29" s="122" t="s">
        <v>290</v>
      </c>
      <c r="B29" t="s">
        <v>75</v>
      </c>
      <c r="C29" s="123" t="s">
        <v>291</v>
      </c>
      <c r="D29" s="99" t="s">
        <v>114</v>
      </c>
      <c r="E29" s="99" t="s">
        <v>115</v>
      </c>
      <c r="F29" s="124">
        <v>15</v>
      </c>
      <c r="G29" s="135">
        <v>50</v>
      </c>
      <c r="H29" s="135" t="s">
        <v>358</v>
      </c>
      <c r="I29" s="135" t="s">
        <v>360</v>
      </c>
      <c r="J29" s="126" t="s">
        <v>292</v>
      </c>
      <c r="K29" s="125" t="str">
        <f t="shared" si="0"/>
        <v>LCE - Domestic Hot Water _Central DHW Air-to-Water CO2 HP Water Heater</v>
      </c>
    </row>
    <row r="30" spans="1:11" ht="15.5" x14ac:dyDescent="0.35">
      <c r="A30" s="122" t="s">
        <v>290</v>
      </c>
      <c r="B30" t="s">
        <v>75</v>
      </c>
      <c r="C30" s="123" t="s">
        <v>293</v>
      </c>
      <c r="D30" s="99" t="s">
        <v>114</v>
      </c>
      <c r="E30" s="99" t="s">
        <v>117</v>
      </c>
      <c r="F30" s="124">
        <v>15</v>
      </c>
      <c r="G30" s="134">
        <v>50</v>
      </c>
      <c r="H30" s="134" t="s">
        <v>358</v>
      </c>
      <c r="I30" s="134" t="s">
        <v>360</v>
      </c>
      <c r="J30" s="125" t="s">
        <v>296</v>
      </c>
      <c r="K30" s="125" t="str">
        <f t="shared" si="0"/>
        <v>LCE - Domestic Hot Water _In suite DHW All-in-one Air HP (supplemental elec)</v>
      </c>
    </row>
    <row r="31" spans="1:11" ht="15.5" x14ac:dyDescent="0.35">
      <c r="A31" s="122" t="s">
        <v>290</v>
      </c>
      <c r="B31" t="s">
        <v>75</v>
      </c>
      <c r="C31" s="123" t="s">
        <v>297</v>
      </c>
      <c r="D31" s="99" t="s">
        <v>114</v>
      </c>
      <c r="E31" s="99" t="s">
        <v>117</v>
      </c>
      <c r="F31" s="124">
        <v>15</v>
      </c>
      <c r="G31" s="135">
        <v>50</v>
      </c>
      <c r="H31" s="135" t="s">
        <v>358</v>
      </c>
      <c r="I31" s="135" t="s">
        <v>360</v>
      </c>
      <c r="J31" s="126" t="s">
        <v>296</v>
      </c>
      <c r="K31" s="125" t="str">
        <f t="shared" si="0"/>
        <v>LCE - Domestic Hot Water _In suite DHW All-in-one Air HP (supplemental gas)</v>
      </c>
    </row>
    <row r="32" spans="1:11" ht="15.5" x14ac:dyDescent="0.35">
      <c r="A32" s="122" t="s">
        <v>290</v>
      </c>
      <c r="B32" t="s">
        <v>75</v>
      </c>
      <c r="C32" s="123" t="s">
        <v>298</v>
      </c>
      <c r="D32" s="99" t="s">
        <v>114</v>
      </c>
      <c r="E32" s="99" t="s">
        <v>118</v>
      </c>
      <c r="F32" s="124">
        <v>20</v>
      </c>
      <c r="G32" s="134">
        <v>50</v>
      </c>
      <c r="H32" s="134" t="s">
        <v>358</v>
      </c>
      <c r="I32" s="134" t="s">
        <v>360</v>
      </c>
      <c r="J32" s="125" t="s">
        <v>299</v>
      </c>
      <c r="K32" s="125" t="str">
        <f t="shared" si="0"/>
        <v>LCE - Domestic Hot Water _Central DHW Electric Water Heater</v>
      </c>
    </row>
    <row r="33" spans="1:11" ht="15.5" x14ac:dyDescent="0.35">
      <c r="A33" s="122" t="s">
        <v>290</v>
      </c>
      <c r="B33" t="s">
        <v>75</v>
      </c>
      <c r="C33" s="123" t="s">
        <v>300</v>
      </c>
      <c r="D33" s="99" t="s">
        <v>114</v>
      </c>
      <c r="E33" s="99" t="s">
        <v>119</v>
      </c>
      <c r="F33" s="124">
        <v>15</v>
      </c>
      <c r="G33" s="135">
        <v>50</v>
      </c>
      <c r="H33" s="135" t="s">
        <v>358</v>
      </c>
      <c r="I33" s="135" t="s">
        <v>360</v>
      </c>
      <c r="J33" s="126" t="s">
        <v>299</v>
      </c>
      <c r="K33" s="125" t="str">
        <f t="shared" si="0"/>
        <v>LCE - Domestic Hot Water _In suite DHW Electric Water Heater</v>
      </c>
    </row>
    <row r="34" spans="1:11" ht="14.5" x14ac:dyDescent="0.35">
      <c r="A34" s="122" t="s">
        <v>301</v>
      </c>
      <c r="B34" t="s">
        <v>69</v>
      </c>
      <c r="C34" s="123" t="s">
        <v>302</v>
      </c>
      <c r="D34" s="97" t="s">
        <v>70</v>
      </c>
      <c r="E34" s="97" t="s">
        <v>78</v>
      </c>
      <c r="F34" s="124">
        <v>15</v>
      </c>
      <c r="G34" s="136">
        <v>0.15</v>
      </c>
      <c r="H34" s="134" t="s">
        <v>262</v>
      </c>
      <c r="I34" s="134" t="s">
        <v>353</v>
      </c>
      <c r="J34" s="125" t="s">
        <v>303</v>
      </c>
      <c r="K34" s="125" t="str">
        <f t="shared" si="0"/>
        <v>Building Envelope_Roof/Attic Insulation</v>
      </c>
    </row>
    <row r="35" spans="1:11" ht="14.5" x14ac:dyDescent="0.35">
      <c r="A35" s="122" t="s">
        <v>301</v>
      </c>
      <c r="B35" t="s">
        <v>69</v>
      </c>
      <c r="C35" s="123" t="s">
        <v>304</v>
      </c>
      <c r="D35" s="97" t="s">
        <v>70</v>
      </c>
      <c r="E35" s="97" t="s">
        <v>89</v>
      </c>
      <c r="F35" s="124">
        <v>15</v>
      </c>
      <c r="G35" s="136">
        <v>0.16</v>
      </c>
      <c r="H35" s="135" t="s">
        <v>262</v>
      </c>
      <c r="I35" s="135" t="s">
        <v>353</v>
      </c>
      <c r="J35" s="126" t="s">
        <v>303</v>
      </c>
      <c r="K35" s="125" t="str">
        <f t="shared" si="0"/>
        <v>Building Envelope_Wall Insulation</v>
      </c>
    </row>
    <row r="36" spans="1:11" ht="14.5" x14ac:dyDescent="0.35">
      <c r="A36" s="122" t="s">
        <v>301</v>
      </c>
      <c r="B36" t="s">
        <v>69</v>
      </c>
      <c r="C36" s="123" t="s">
        <v>305</v>
      </c>
      <c r="D36" s="97" t="s">
        <v>70</v>
      </c>
      <c r="E36" s="97" t="s">
        <v>71</v>
      </c>
      <c r="F36" s="124">
        <v>15</v>
      </c>
      <c r="G36" s="136">
        <v>50</v>
      </c>
      <c r="H36" s="134" t="s">
        <v>262</v>
      </c>
      <c r="I36" s="134" t="s">
        <v>353</v>
      </c>
      <c r="J36" s="125" t="s">
        <v>303</v>
      </c>
      <c r="K36" s="125" t="str">
        <f t="shared" si="0"/>
        <v>Building Envelope_Windows</v>
      </c>
    </row>
    <row r="37" spans="1:11" ht="14.5" x14ac:dyDescent="0.35">
      <c r="A37" s="122" t="s">
        <v>133</v>
      </c>
      <c r="B37" t="s">
        <v>69</v>
      </c>
      <c r="C37" s="123" t="s">
        <v>306</v>
      </c>
      <c r="D37" s="97" t="s">
        <v>133</v>
      </c>
      <c r="E37" s="97" t="s">
        <v>145</v>
      </c>
      <c r="F37" s="124">
        <v>15</v>
      </c>
      <c r="G37" s="136">
        <v>500</v>
      </c>
      <c r="H37" s="135" t="s">
        <v>307</v>
      </c>
      <c r="I37" s="135" t="s">
        <v>354</v>
      </c>
      <c r="J37" s="126" t="s">
        <v>308</v>
      </c>
      <c r="K37" s="125" t="str">
        <f t="shared" si="0"/>
        <v>HVAC_In suite Cold Climate HP</v>
      </c>
    </row>
    <row r="38" spans="1:11" ht="14.5" x14ac:dyDescent="0.35">
      <c r="A38" s="122" t="s">
        <v>133</v>
      </c>
      <c r="B38" t="s">
        <v>69</v>
      </c>
      <c r="C38" s="123" t="s">
        <v>309</v>
      </c>
      <c r="D38" s="97" t="s">
        <v>133</v>
      </c>
      <c r="E38" s="97" t="s">
        <v>145</v>
      </c>
      <c r="F38" s="124">
        <v>18</v>
      </c>
      <c r="G38" s="136">
        <v>600</v>
      </c>
      <c r="H38" s="134" t="s">
        <v>307</v>
      </c>
      <c r="I38" s="134" t="s">
        <v>354</v>
      </c>
      <c r="J38" s="125" t="s">
        <v>308</v>
      </c>
      <c r="K38" s="125" t="str">
        <f t="shared" si="0"/>
        <v>HVAC_Air Source VRF Distrubuted HP</v>
      </c>
    </row>
    <row r="39" spans="1:11" ht="14.5" x14ac:dyDescent="0.35">
      <c r="A39" s="122" t="s">
        <v>133</v>
      </c>
      <c r="B39" t="s">
        <v>69</v>
      </c>
      <c r="C39" s="123" t="s">
        <v>310</v>
      </c>
      <c r="D39" s="97" t="s">
        <v>133</v>
      </c>
      <c r="E39" s="97" t="s">
        <v>145</v>
      </c>
      <c r="F39" s="124">
        <v>15</v>
      </c>
      <c r="G39" s="136">
        <v>2000</v>
      </c>
      <c r="H39" s="135" t="s">
        <v>294</v>
      </c>
      <c r="I39" s="135" t="s">
        <v>351</v>
      </c>
      <c r="J39" s="126" t="s">
        <v>308</v>
      </c>
      <c r="K39" s="125" t="str">
        <f t="shared" si="0"/>
        <v>HVAC_In suite HP Packaged Terminal</v>
      </c>
    </row>
    <row r="40" spans="1:11" ht="14.5" x14ac:dyDescent="0.35">
      <c r="A40" s="122" t="s">
        <v>133</v>
      </c>
      <c r="B40" t="s">
        <v>69</v>
      </c>
      <c r="C40" s="123" t="s">
        <v>311</v>
      </c>
      <c r="D40" s="97" t="s">
        <v>133</v>
      </c>
      <c r="E40" s="97" t="s">
        <v>145</v>
      </c>
      <c r="F40" s="124">
        <v>15</v>
      </c>
      <c r="G40" s="136">
        <v>2000</v>
      </c>
      <c r="H40" s="134" t="s">
        <v>294</v>
      </c>
      <c r="I40" s="134" t="s">
        <v>351</v>
      </c>
      <c r="J40" s="125" t="s">
        <v>308</v>
      </c>
      <c r="K40" s="125" t="str">
        <f t="shared" si="0"/>
        <v>HVAC_In suite Mini-split HP</v>
      </c>
    </row>
    <row r="41" spans="1:11" ht="14.5" x14ac:dyDescent="0.35">
      <c r="A41" s="122" t="s">
        <v>133</v>
      </c>
      <c r="B41" t="s">
        <v>69</v>
      </c>
      <c r="C41" s="123" t="s">
        <v>312</v>
      </c>
      <c r="D41" s="97" t="s">
        <v>133</v>
      </c>
      <c r="E41" s="97" t="s">
        <v>145</v>
      </c>
      <c r="F41" s="124">
        <v>15</v>
      </c>
      <c r="G41" s="136">
        <v>2000</v>
      </c>
      <c r="H41" s="135" t="s">
        <v>294</v>
      </c>
      <c r="I41" s="135" t="s">
        <v>351</v>
      </c>
      <c r="J41" s="126" t="s">
        <v>308</v>
      </c>
      <c r="K41" s="125" t="str">
        <f t="shared" si="0"/>
        <v>HVAC_Central Multi-split HP</v>
      </c>
    </row>
    <row r="42" spans="1:11" ht="14.5" x14ac:dyDescent="0.35">
      <c r="A42" s="122" t="s">
        <v>133</v>
      </c>
      <c r="B42" t="s">
        <v>69</v>
      </c>
      <c r="C42" s="123" t="s">
        <v>313</v>
      </c>
      <c r="D42" s="97" t="s">
        <v>133</v>
      </c>
      <c r="E42" s="97" t="s">
        <v>145</v>
      </c>
      <c r="F42" s="124">
        <v>15</v>
      </c>
      <c r="G42" s="137">
        <v>500</v>
      </c>
      <c r="H42" s="134" t="s">
        <v>294</v>
      </c>
      <c r="I42" s="134" t="s">
        <v>351</v>
      </c>
      <c r="J42" s="125" t="s">
        <v>308</v>
      </c>
      <c r="K42" s="125" t="str">
        <f t="shared" si="0"/>
        <v>HVAC_In suite ERV and HRV</v>
      </c>
    </row>
    <row r="43" spans="1:11" ht="14.5" x14ac:dyDescent="0.35">
      <c r="A43" s="122" t="s">
        <v>133</v>
      </c>
      <c r="B43" t="s">
        <v>69</v>
      </c>
      <c r="C43" s="123" t="s">
        <v>314</v>
      </c>
      <c r="D43" s="97" t="s">
        <v>133</v>
      </c>
      <c r="E43" s="97" t="s">
        <v>145</v>
      </c>
      <c r="F43" s="124">
        <v>15</v>
      </c>
      <c r="G43" s="136">
        <v>500</v>
      </c>
      <c r="H43" s="135" t="s">
        <v>307</v>
      </c>
      <c r="I43" s="135" t="s">
        <v>354</v>
      </c>
      <c r="J43" s="126" t="s">
        <v>308</v>
      </c>
      <c r="K43" s="125" t="str">
        <f t="shared" si="0"/>
        <v>HVAC_Rooftop HP MUA (supplemental elec)</v>
      </c>
    </row>
    <row r="44" spans="1:11" ht="14.5" x14ac:dyDescent="0.35">
      <c r="A44" s="122" t="s">
        <v>133</v>
      </c>
      <c r="B44" t="s">
        <v>69</v>
      </c>
      <c r="C44" s="123" t="s">
        <v>315</v>
      </c>
      <c r="D44" s="97" t="s">
        <v>133</v>
      </c>
      <c r="E44" s="97" t="s">
        <v>145</v>
      </c>
      <c r="F44" s="124">
        <v>15</v>
      </c>
      <c r="G44" s="136">
        <v>500</v>
      </c>
      <c r="H44" s="134" t="s">
        <v>307</v>
      </c>
      <c r="I44" s="134" t="s">
        <v>354</v>
      </c>
      <c r="J44" s="125" t="s">
        <v>316</v>
      </c>
      <c r="K44" s="125" t="str">
        <f t="shared" si="0"/>
        <v>HVAC_Rooftop HP MUA (full HP)</v>
      </c>
    </row>
    <row r="45" spans="1:11" ht="14.5" x14ac:dyDescent="0.35">
      <c r="A45" s="122" t="s">
        <v>133</v>
      </c>
      <c r="B45" t="s">
        <v>69</v>
      </c>
      <c r="C45" s="123" t="s">
        <v>317</v>
      </c>
      <c r="D45" s="97" t="s">
        <v>133</v>
      </c>
      <c r="E45" s="97" t="s">
        <v>155</v>
      </c>
      <c r="F45" s="124">
        <v>15</v>
      </c>
      <c r="G45" s="137">
        <v>50</v>
      </c>
      <c r="H45" s="135" t="s">
        <v>294</v>
      </c>
      <c r="I45" s="135" t="s">
        <v>351</v>
      </c>
      <c r="J45" s="126" t="s">
        <v>296</v>
      </c>
      <c r="K45" s="125" t="str">
        <f t="shared" si="0"/>
        <v>HVAC_Thermostat</v>
      </c>
    </row>
    <row r="46" spans="1:11" ht="15.5" x14ac:dyDescent="0.35">
      <c r="A46" s="122" t="s">
        <v>133</v>
      </c>
      <c r="B46" t="s">
        <v>75</v>
      </c>
      <c r="C46" s="123" t="s">
        <v>306</v>
      </c>
      <c r="D46" s="99" t="s">
        <v>159</v>
      </c>
      <c r="E46" s="97" t="s">
        <v>162</v>
      </c>
      <c r="F46" s="124">
        <v>15</v>
      </c>
      <c r="G46" s="134">
        <v>50</v>
      </c>
      <c r="H46" s="134" t="s">
        <v>358</v>
      </c>
      <c r="I46" s="134" t="s">
        <v>360</v>
      </c>
      <c r="J46" s="125" t="s">
        <v>318</v>
      </c>
      <c r="K46" s="125" t="str">
        <f t="shared" si="0"/>
        <v>LCE - HVAC_In suite Cold Climate HP</v>
      </c>
    </row>
    <row r="47" spans="1:11" ht="15.5" x14ac:dyDescent="0.35">
      <c r="A47" s="122" t="s">
        <v>133</v>
      </c>
      <c r="B47" t="s">
        <v>75</v>
      </c>
      <c r="C47" s="123" t="s">
        <v>309</v>
      </c>
      <c r="D47" s="99" t="s">
        <v>159</v>
      </c>
      <c r="E47" s="97" t="s">
        <v>160</v>
      </c>
      <c r="F47" s="124">
        <v>18</v>
      </c>
      <c r="G47" s="135">
        <v>50</v>
      </c>
      <c r="H47" s="135" t="s">
        <v>358</v>
      </c>
      <c r="I47" s="135" t="s">
        <v>360</v>
      </c>
      <c r="J47" s="126" t="s">
        <v>318</v>
      </c>
      <c r="K47" s="125" t="str">
        <f t="shared" si="0"/>
        <v>LCE - HVAC_Air Source VRF Distrubuted HP</v>
      </c>
    </row>
    <row r="48" spans="1:11" ht="15.5" x14ac:dyDescent="0.35">
      <c r="A48" s="122" t="s">
        <v>133</v>
      </c>
      <c r="B48" t="s">
        <v>75</v>
      </c>
      <c r="C48" s="123" t="s">
        <v>310</v>
      </c>
      <c r="D48" s="99" t="s">
        <v>159</v>
      </c>
      <c r="E48" s="97" t="s">
        <v>162</v>
      </c>
      <c r="F48" s="124">
        <v>15</v>
      </c>
      <c r="G48" s="134">
        <v>50</v>
      </c>
      <c r="H48" s="134" t="s">
        <v>358</v>
      </c>
      <c r="I48" s="134" t="s">
        <v>360</v>
      </c>
      <c r="J48" s="125" t="s">
        <v>318</v>
      </c>
      <c r="K48" s="125" t="str">
        <f t="shared" si="0"/>
        <v>LCE - HVAC_In suite HP Packaged Terminal</v>
      </c>
    </row>
    <row r="49" spans="1:11" ht="15.5" x14ac:dyDescent="0.35">
      <c r="A49" s="122" t="s">
        <v>133</v>
      </c>
      <c r="B49" t="s">
        <v>75</v>
      </c>
      <c r="C49" s="123" t="s">
        <v>311</v>
      </c>
      <c r="D49" s="99" t="s">
        <v>159</v>
      </c>
      <c r="E49" s="97" t="s">
        <v>162</v>
      </c>
      <c r="F49" s="124">
        <v>15</v>
      </c>
      <c r="G49" s="135">
        <v>50</v>
      </c>
      <c r="H49" s="135" t="s">
        <v>358</v>
      </c>
      <c r="I49" s="135" t="s">
        <v>360</v>
      </c>
      <c r="J49" s="126" t="s">
        <v>318</v>
      </c>
      <c r="K49" s="125" t="str">
        <f t="shared" si="0"/>
        <v>LCE - HVAC_In suite Mini-split HP</v>
      </c>
    </row>
    <row r="50" spans="1:11" ht="15.5" x14ac:dyDescent="0.35">
      <c r="A50" s="122" t="s">
        <v>133</v>
      </c>
      <c r="B50" t="s">
        <v>75</v>
      </c>
      <c r="C50" s="123" t="s">
        <v>312</v>
      </c>
      <c r="D50" s="99" t="s">
        <v>159</v>
      </c>
      <c r="E50" s="97" t="s">
        <v>162</v>
      </c>
      <c r="F50" s="124">
        <v>15</v>
      </c>
      <c r="G50" s="134">
        <v>50</v>
      </c>
      <c r="H50" s="134" t="s">
        <v>358</v>
      </c>
      <c r="I50" s="134" t="s">
        <v>360</v>
      </c>
      <c r="J50" s="125" t="s">
        <v>318</v>
      </c>
      <c r="K50" s="125" t="str">
        <f t="shared" si="0"/>
        <v>LCE - HVAC_Central Multi-split HP</v>
      </c>
    </row>
    <row r="51" spans="1:11" ht="15.5" x14ac:dyDescent="0.35">
      <c r="A51" s="122" t="s">
        <v>133</v>
      </c>
      <c r="B51" t="s">
        <v>75</v>
      </c>
      <c r="C51" s="123" t="s">
        <v>314</v>
      </c>
      <c r="D51" s="99" t="s">
        <v>159</v>
      </c>
      <c r="E51" s="97" t="s">
        <v>168</v>
      </c>
      <c r="F51" s="124">
        <v>15</v>
      </c>
      <c r="G51" s="135">
        <v>50</v>
      </c>
      <c r="H51" s="135" t="s">
        <v>358</v>
      </c>
      <c r="I51" s="135" t="s">
        <v>360</v>
      </c>
      <c r="J51" s="126" t="s">
        <v>318</v>
      </c>
      <c r="K51" s="125" t="str">
        <f t="shared" si="0"/>
        <v>LCE - HVAC_Rooftop HP MUA (supplemental elec)</v>
      </c>
    </row>
    <row r="52" spans="1:11" ht="15.5" x14ac:dyDescent="0.35">
      <c r="A52" s="122" t="s">
        <v>133</v>
      </c>
      <c r="B52" t="s">
        <v>75</v>
      </c>
      <c r="C52" s="123" t="s">
        <v>319</v>
      </c>
      <c r="D52" s="99" t="s">
        <v>159</v>
      </c>
      <c r="E52" s="97" t="s">
        <v>169</v>
      </c>
      <c r="F52" s="124">
        <v>15</v>
      </c>
      <c r="G52" s="134">
        <v>50</v>
      </c>
      <c r="H52" s="134" t="s">
        <v>358</v>
      </c>
      <c r="I52" s="134" t="s">
        <v>360</v>
      </c>
      <c r="J52" s="125" t="s">
        <v>318</v>
      </c>
      <c r="K52" s="125" t="str">
        <f t="shared" si="0"/>
        <v>LCE - HVAC_Rooftop HP MUA (supplemental gas)</v>
      </c>
    </row>
    <row r="53" spans="1:11" ht="15.5" x14ac:dyDescent="0.35">
      <c r="A53" s="122" t="s">
        <v>133</v>
      </c>
      <c r="B53" t="s">
        <v>75</v>
      </c>
      <c r="C53" s="123" t="s">
        <v>315</v>
      </c>
      <c r="D53" s="99" t="s">
        <v>159</v>
      </c>
      <c r="E53" s="97" t="s">
        <v>167</v>
      </c>
      <c r="F53" s="124">
        <v>15</v>
      </c>
      <c r="G53" s="135">
        <v>50</v>
      </c>
      <c r="H53" s="135" t="s">
        <v>358</v>
      </c>
      <c r="I53" s="135" t="s">
        <v>360</v>
      </c>
      <c r="J53" s="126" t="s">
        <v>316</v>
      </c>
      <c r="K53" s="125" t="str">
        <f t="shared" si="0"/>
        <v>LCE - HVAC_Rooftop HP MUA (full HP)</v>
      </c>
    </row>
    <row r="54" spans="1:11" ht="29" x14ac:dyDescent="0.35">
      <c r="A54" s="122" t="s">
        <v>320</v>
      </c>
      <c r="B54" t="s">
        <v>69</v>
      </c>
      <c r="C54" s="123" t="s">
        <v>321</v>
      </c>
      <c r="D54" s="97" t="s">
        <v>133</v>
      </c>
      <c r="E54" s="100" t="s">
        <v>134</v>
      </c>
      <c r="F54" s="124">
        <v>10</v>
      </c>
      <c r="G54" s="134">
        <v>140</v>
      </c>
      <c r="H54" s="134" t="s">
        <v>322</v>
      </c>
      <c r="I54" s="134" t="s">
        <v>355</v>
      </c>
      <c r="J54" s="125" t="s">
        <v>269</v>
      </c>
      <c r="K54" s="125" t="str">
        <f t="shared" si="0"/>
        <v>HVAC_Variable Speed Drive for Motors, &lt;20 HP</v>
      </c>
    </row>
    <row r="55" spans="1:11" ht="29" x14ac:dyDescent="0.35">
      <c r="A55" s="122" t="s">
        <v>320</v>
      </c>
      <c r="B55" t="s">
        <v>69</v>
      </c>
      <c r="C55" s="123" t="s">
        <v>323</v>
      </c>
      <c r="D55" s="97" t="s">
        <v>133</v>
      </c>
      <c r="E55" s="100" t="s">
        <v>134</v>
      </c>
      <c r="F55" s="124">
        <v>10</v>
      </c>
      <c r="G55" s="135">
        <v>112</v>
      </c>
      <c r="H55" s="135" t="s">
        <v>322</v>
      </c>
      <c r="I55" s="135" t="s">
        <v>355</v>
      </c>
      <c r="J55" s="126" t="s">
        <v>269</v>
      </c>
      <c r="K55" s="125" t="str">
        <f t="shared" si="0"/>
        <v>HVAC_Variable Speed Drive for Motors, &gt;20 HP</v>
      </c>
    </row>
    <row r="56" spans="1:11" ht="14.5" x14ac:dyDescent="0.35">
      <c r="A56" s="122" t="s">
        <v>320</v>
      </c>
      <c r="B56" t="s">
        <v>69</v>
      </c>
      <c r="C56" s="123" t="s">
        <v>324</v>
      </c>
      <c r="D56" s="97" t="s">
        <v>133</v>
      </c>
      <c r="E56" s="97" t="s">
        <v>138</v>
      </c>
      <c r="F56" s="124">
        <v>5</v>
      </c>
      <c r="G56" s="136">
        <v>250</v>
      </c>
      <c r="H56" s="134" t="s">
        <v>294</v>
      </c>
      <c r="I56" s="134" t="s">
        <v>351</v>
      </c>
      <c r="J56" s="125" t="s">
        <v>299</v>
      </c>
      <c r="K56" s="125" t="str">
        <f t="shared" si="0"/>
        <v>HVAC_Parkade CO - HVAC Controls</v>
      </c>
    </row>
    <row r="57" spans="1:11" ht="14.5" x14ac:dyDescent="0.35">
      <c r="A57" s="122" t="s">
        <v>198</v>
      </c>
      <c r="B57" t="s">
        <v>69</v>
      </c>
      <c r="C57" s="123" t="s">
        <v>325</v>
      </c>
      <c r="D57" s="97" t="s">
        <v>198</v>
      </c>
      <c r="E57" s="97" t="s">
        <v>199</v>
      </c>
      <c r="F57" s="124">
        <v>12</v>
      </c>
      <c r="G57" s="135">
        <v>73</v>
      </c>
      <c r="H57" s="135" t="s">
        <v>359</v>
      </c>
      <c r="I57" s="135" t="s">
        <v>356</v>
      </c>
      <c r="J57" s="126" t="s">
        <v>269</v>
      </c>
      <c r="K57" s="125" t="str">
        <f t="shared" si="0"/>
        <v>Refrigeration_Anti-Sweat Heater Humidistat Control</v>
      </c>
    </row>
    <row r="58" spans="1:11" ht="14.5" x14ac:dyDescent="0.35">
      <c r="A58" s="122" t="s">
        <v>198</v>
      </c>
      <c r="B58" t="s">
        <v>69</v>
      </c>
      <c r="C58" s="123" t="s">
        <v>326</v>
      </c>
      <c r="D58" s="97" t="s">
        <v>198</v>
      </c>
      <c r="E58" s="97" t="s">
        <v>200</v>
      </c>
      <c r="F58" s="124">
        <v>5</v>
      </c>
      <c r="G58" s="134">
        <v>30</v>
      </c>
      <c r="H58" s="134" t="s">
        <v>359</v>
      </c>
      <c r="I58" s="134" t="s">
        <v>356</v>
      </c>
      <c r="J58" s="125" t="s">
        <v>269</v>
      </c>
      <c r="K58" s="125" t="str">
        <f t="shared" si="0"/>
        <v>Refrigeration_Refrigerated Display Case Night Cover</v>
      </c>
    </row>
    <row r="59" spans="1:11" ht="14.5" x14ac:dyDescent="0.35">
      <c r="A59" s="122" t="s">
        <v>198</v>
      </c>
      <c r="B59" t="s">
        <v>69</v>
      </c>
      <c r="C59" s="123" t="s">
        <v>326</v>
      </c>
      <c r="D59" s="97" t="s">
        <v>198</v>
      </c>
      <c r="E59" s="97" t="s">
        <v>200</v>
      </c>
      <c r="F59" s="124">
        <v>5</v>
      </c>
      <c r="G59" s="135">
        <v>30</v>
      </c>
      <c r="H59" s="135" t="s">
        <v>359</v>
      </c>
      <c r="I59" s="135" t="s">
        <v>356</v>
      </c>
      <c r="J59" s="126" t="s">
        <v>269</v>
      </c>
      <c r="K59" s="125" t="str">
        <f t="shared" si="0"/>
        <v>Refrigeration_Refrigerated Display Case Night Cover</v>
      </c>
    </row>
    <row r="60" spans="1:11" ht="14.5" x14ac:dyDescent="0.35">
      <c r="A60" s="122" t="s">
        <v>198</v>
      </c>
      <c r="B60" t="s">
        <v>69</v>
      </c>
      <c r="C60" s="123" t="s">
        <v>327</v>
      </c>
      <c r="D60" s="97" t="s">
        <v>198</v>
      </c>
      <c r="E60" s="97" t="s">
        <v>201</v>
      </c>
      <c r="F60" s="124">
        <v>12</v>
      </c>
      <c r="G60" s="134">
        <v>285</v>
      </c>
      <c r="H60" s="134" t="s">
        <v>328</v>
      </c>
      <c r="I60" s="134" t="s">
        <v>351</v>
      </c>
      <c r="J60" s="125" t="s">
        <v>269</v>
      </c>
      <c r="K60" s="125" t="str">
        <f t="shared" si="0"/>
        <v>Refrigeration_ENERGY STAR Glass Door Refrigerator, 425 to 850 L (15 to 30 ft3)</v>
      </c>
    </row>
    <row r="61" spans="1:11" ht="14.5" x14ac:dyDescent="0.35">
      <c r="A61" s="122" t="s">
        <v>198</v>
      </c>
      <c r="B61" t="s">
        <v>69</v>
      </c>
      <c r="C61" s="123" t="s">
        <v>329</v>
      </c>
      <c r="D61" s="97" t="s">
        <v>198</v>
      </c>
      <c r="E61" s="97" t="s">
        <v>201</v>
      </c>
      <c r="F61" s="124">
        <v>12</v>
      </c>
      <c r="G61" s="135">
        <v>350</v>
      </c>
      <c r="H61" s="135" t="s">
        <v>328</v>
      </c>
      <c r="I61" s="135" t="s">
        <v>351</v>
      </c>
      <c r="J61" s="126" t="s">
        <v>269</v>
      </c>
      <c r="K61" s="125" t="str">
        <f t="shared" si="0"/>
        <v>Refrigeration_ENERGY STAR Glass Door Refrigerator, 850 to 1416 L (30 to 50 ft3)</v>
      </c>
    </row>
    <row r="62" spans="1:11" ht="14.5" x14ac:dyDescent="0.35">
      <c r="A62" s="122" t="s">
        <v>198</v>
      </c>
      <c r="B62" t="s">
        <v>69</v>
      </c>
      <c r="C62" s="123" t="s">
        <v>330</v>
      </c>
      <c r="D62" s="97" t="s">
        <v>198</v>
      </c>
      <c r="E62" s="97" t="s">
        <v>201</v>
      </c>
      <c r="F62" s="124">
        <v>12</v>
      </c>
      <c r="G62" s="134">
        <v>400</v>
      </c>
      <c r="H62" s="134" t="s">
        <v>328</v>
      </c>
      <c r="I62" s="134" t="s">
        <v>351</v>
      </c>
      <c r="J62" s="125" t="s">
        <v>269</v>
      </c>
      <c r="K62" s="125" t="str">
        <f t="shared" si="0"/>
        <v>Refrigeration_ENERGY STAR Glass Door Refrigerator, Greater than 1416 L (Greater than 50 ft3)</v>
      </c>
    </row>
    <row r="63" spans="1:11" ht="14.5" x14ac:dyDescent="0.35">
      <c r="A63" s="122" t="s">
        <v>198</v>
      </c>
      <c r="B63" t="s">
        <v>69</v>
      </c>
      <c r="C63" s="123" t="s">
        <v>331</v>
      </c>
      <c r="D63" s="97" t="s">
        <v>198</v>
      </c>
      <c r="E63" s="97" t="s">
        <v>201</v>
      </c>
      <c r="F63" s="124">
        <v>12</v>
      </c>
      <c r="G63" s="135">
        <v>220</v>
      </c>
      <c r="H63" s="135" t="s">
        <v>328</v>
      </c>
      <c r="I63" s="135" t="s">
        <v>351</v>
      </c>
      <c r="J63" s="126" t="s">
        <v>269</v>
      </c>
      <c r="K63" s="125" t="str">
        <f t="shared" si="0"/>
        <v>Refrigeration_ENERGY STAR Glass Door Refrigerator, Less than 425 L (Less than 15 ft3)</v>
      </c>
    </row>
    <row r="64" spans="1:11" ht="14.5" x14ac:dyDescent="0.35">
      <c r="A64" s="122" t="s">
        <v>198</v>
      </c>
      <c r="B64" t="s">
        <v>69</v>
      </c>
      <c r="C64" s="123" t="s">
        <v>332</v>
      </c>
      <c r="D64" s="97" t="s">
        <v>198</v>
      </c>
      <c r="E64" s="97" t="s">
        <v>201</v>
      </c>
      <c r="F64" s="124">
        <v>12</v>
      </c>
      <c r="G64" s="134">
        <v>320</v>
      </c>
      <c r="H64" s="134" t="s">
        <v>328</v>
      </c>
      <c r="I64" s="134" t="s">
        <v>351</v>
      </c>
      <c r="J64" s="125" t="s">
        <v>269</v>
      </c>
      <c r="K64" s="125" t="str">
        <f t="shared" si="0"/>
        <v>Refrigeration_ENERGY STAR Solid Door Refrigerator, 425 to 850 L (15 to 30 ft3)</v>
      </c>
    </row>
    <row r="65" spans="1:11" ht="14.5" x14ac:dyDescent="0.35">
      <c r="A65" s="122" t="s">
        <v>198</v>
      </c>
      <c r="B65" t="s">
        <v>69</v>
      </c>
      <c r="C65" s="123" t="s">
        <v>333</v>
      </c>
      <c r="D65" s="97" t="s">
        <v>198</v>
      </c>
      <c r="E65" s="97" t="s">
        <v>201</v>
      </c>
      <c r="F65" s="124">
        <v>12</v>
      </c>
      <c r="G65" s="135">
        <v>400</v>
      </c>
      <c r="H65" s="135" t="s">
        <v>328</v>
      </c>
      <c r="I65" s="135" t="s">
        <v>351</v>
      </c>
      <c r="J65" s="126" t="s">
        <v>269</v>
      </c>
      <c r="K65" s="125" t="str">
        <f t="shared" si="0"/>
        <v>Refrigeration_ENERGY STAR Solid Door Refrigerator, 850 to 1416 L (30 to 50 ft3)</v>
      </c>
    </row>
    <row r="66" spans="1:11" ht="14.5" x14ac:dyDescent="0.35">
      <c r="A66" s="122" t="s">
        <v>198</v>
      </c>
      <c r="B66" t="s">
        <v>69</v>
      </c>
      <c r="C66" s="123" t="s">
        <v>334</v>
      </c>
      <c r="D66" s="97" t="s">
        <v>198</v>
      </c>
      <c r="E66" s="97" t="s">
        <v>201</v>
      </c>
      <c r="F66" s="124">
        <v>12</v>
      </c>
      <c r="G66" s="134">
        <v>500</v>
      </c>
      <c r="H66" s="134" t="s">
        <v>328</v>
      </c>
      <c r="I66" s="134" t="s">
        <v>351</v>
      </c>
      <c r="J66" s="125" t="s">
        <v>269</v>
      </c>
      <c r="K66" s="125" t="str">
        <f t="shared" si="0"/>
        <v>Refrigeration_ENERGY STAR Solid Door Refrigerator, Greater than 1416 L (Greater than 50 ft3)</v>
      </c>
    </row>
    <row r="67" spans="1:11" ht="14.5" x14ac:dyDescent="0.35">
      <c r="A67" s="122" t="s">
        <v>198</v>
      </c>
      <c r="B67" t="s">
        <v>69</v>
      </c>
      <c r="C67" s="123" t="s">
        <v>335</v>
      </c>
      <c r="D67" s="97" t="s">
        <v>198</v>
      </c>
      <c r="E67" s="97" t="s">
        <v>201</v>
      </c>
      <c r="F67" s="124">
        <v>12</v>
      </c>
      <c r="G67" s="135">
        <v>250</v>
      </c>
      <c r="H67" s="135" t="s">
        <v>328</v>
      </c>
      <c r="I67" s="135" t="s">
        <v>351</v>
      </c>
      <c r="J67" s="126" t="s">
        <v>269</v>
      </c>
      <c r="K67" s="125" t="str">
        <f t="shared" ref="K67:K70" si="1">D67&amp;"_"&amp;C67</f>
        <v xml:space="preserve">Refrigeration_ENERGY STAR Solid Door Refrigerator, Less than 425 L (Less than 15 ft3) </v>
      </c>
    </row>
    <row r="68" spans="1:11" ht="14.5" x14ac:dyDescent="0.35">
      <c r="A68" s="122" t="s">
        <v>198</v>
      </c>
      <c r="B68" t="s">
        <v>69</v>
      </c>
      <c r="C68" s="123" t="s">
        <v>336</v>
      </c>
      <c r="D68" s="97" t="s">
        <v>198</v>
      </c>
      <c r="E68" s="97" t="s">
        <v>200</v>
      </c>
      <c r="F68" s="124">
        <v>12</v>
      </c>
      <c r="G68" s="134">
        <v>220</v>
      </c>
      <c r="H68" s="134" t="s">
        <v>359</v>
      </c>
      <c r="I68" s="134" t="s">
        <v>356</v>
      </c>
      <c r="J68" s="125" t="s">
        <v>269</v>
      </c>
      <c r="K68" s="125" t="str">
        <f t="shared" si="1"/>
        <v>Refrigeration_Display Case with Doors to Replace Open Multi-deck Refrigerated Display Case (Medium Temperature)</v>
      </c>
    </row>
    <row r="69" spans="1:11" ht="14.5" x14ac:dyDescent="0.35">
      <c r="A69" s="122" t="s">
        <v>198</v>
      </c>
      <c r="B69" t="s">
        <v>69</v>
      </c>
      <c r="C69" s="123" t="s">
        <v>337</v>
      </c>
      <c r="D69" s="97" t="s">
        <v>198</v>
      </c>
      <c r="E69" s="97" t="s">
        <v>150</v>
      </c>
      <c r="F69" s="124">
        <v>15</v>
      </c>
      <c r="G69" s="135">
        <v>75</v>
      </c>
      <c r="H69" s="135" t="s">
        <v>338</v>
      </c>
      <c r="I69" s="135" t="s">
        <v>351</v>
      </c>
      <c r="J69" s="126" t="s">
        <v>269</v>
      </c>
      <c r="K69" s="125" t="str">
        <f t="shared" si="1"/>
        <v>Refrigeration_Electronically Commutated Motor System (Low Temperature)</v>
      </c>
    </row>
    <row r="70" spans="1:11" ht="14.5" x14ac:dyDescent="0.35">
      <c r="A70" s="127" t="s">
        <v>198</v>
      </c>
      <c r="B70" t="s">
        <v>69</v>
      </c>
      <c r="C70" s="128" t="s">
        <v>339</v>
      </c>
      <c r="D70" s="97" t="s">
        <v>198</v>
      </c>
      <c r="E70" s="97" t="s">
        <v>150</v>
      </c>
      <c r="F70" s="129">
        <v>15</v>
      </c>
      <c r="G70" s="138">
        <v>77.5</v>
      </c>
      <c r="H70" s="138" t="s">
        <v>338</v>
      </c>
      <c r="I70" s="138" t="s">
        <v>351</v>
      </c>
      <c r="J70" s="130" t="s">
        <v>269</v>
      </c>
      <c r="K70" s="125" t="str">
        <f t="shared" si="1"/>
        <v>Refrigeration_Electronically Commutated Motor System (Medium Temperature)</v>
      </c>
    </row>
  </sheetData>
  <dataValidations disablePrompts="1" count="1">
    <dataValidation type="textLength" operator="lessThanOrEqual" showInputMessage="1" showErrorMessage="1" errorTitle="Length Exceeded" error="This value must be less than or equal to 273 characters long." promptTitle="Text (required)" prompt="Maximum Length: 273 characters." sqref="E2:E70" xr:uid="{F4820CB9-BF19-4028-B4BA-DF8C04CCC048}">
      <formula1>273</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8D428-1472-4C14-A752-58826AA5A6AC}">
  <sheetPr>
    <tabColor theme="4"/>
  </sheetPr>
  <dimension ref="A1:T120"/>
  <sheetViews>
    <sheetView zoomScale="55" zoomScaleNormal="55" workbookViewId="0">
      <selection activeCell="G39" sqref="G39"/>
    </sheetView>
  </sheetViews>
  <sheetFormatPr defaultColWidth="8.81640625" defaultRowHeight="12.5" x14ac:dyDescent="0.25"/>
  <cols>
    <col min="1" max="1" width="4.54296875" style="60" customWidth="1"/>
    <col min="2" max="2" width="46.453125" style="60" bestFit="1" customWidth="1"/>
    <col min="3" max="3" width="29.54296875" style="60" customWidth="1"/>
    <col min="4" max="5" width="4.54296875" style="60" customWidth="1"/>
    <col min="6" max="6" width="46.453125" style="60" bestFit="1" customWidth="1"/>
    <col min="7" max="7" width="29.54296875" style="60" customWidth="1"/>
    <col min="8" max="9" width="4.54296875" style="60" customWidth="1"/>
    <col min="10" max="10" width="46.453125" style="60" bestFit="1" customWidth="1"/>
    <col min="11" max="11" width="24.453125" style="60" customWidth="1"/>
    <col min="12" max="13" width="4.54296875" style="60" customWidth="1"/>
    <col min="14" max="14" width="46.453125" style="60" bestFit="1" customWidth="1"/>
    <col min="15" max="15" width="23.453125" style="60" customWidth="1"/>
    <col min="16" max="17" width="4.54296875" style="60" customWidth="1"/>
    <col min="18" max="18" width="46.453125" style="60" bestFit="1" customWidth="1"/>
    <col min="19" max="19" width="25" style="60" customWidth="1"/>
    <col min="20" max="20" width="4.54296875" style="60" customWidth="1"/>
    <col min="21" max="16384" width="8.81640625" style="60"/>
  </cols>
  <sheetData>
    <row r="1" spans="1:20" ht="14.5" x14ac:dyDescent="0.35">
      <c r="A1" s="59"/>
      <c r="B1" s="342" t="s">
        <v>214</v>
      </c>
      <c r="C1" s="342"/>
      <c r="D1" s="59"/>
      <c r="E1" s="59"/>
      <c r="F1" s="342" t="s">
        <v>215</v>
      </c>
      <c r="G1" s="342"/>
      <c r="H1" s="59"/>
      <c r="I1" s="59"/>
      <c r="J1" s="342" t="s">
        <v>216</v>
      </c>
      <c r="K1" s="342"/>
      <c r="L1" s="59"/>
      <c r="M1" s="59"/>
      <c r="N1" s="342" t="s">
        <v>217</v>
      </c>
      <c r="O1" s="342"/>
      <c r="P1" s="59"/>
      <c r="Q1" s="59"/>
      <c r="R1" s="342" t="s">
        <v>218</v>
      </c>
      <c r="S1" s="342"/>
      <c r="T1" s="59"/>
    </row>
    <row r="2" spans="1:20" ht="14.5" x14ac:dyDescent="0.35">
      <c r="A2" s="59"/>
      <c r="B2" s="59"/>
      <c r="C2" s="59"/>
      <c r="D2" s="59"/>
      <c r="E2" s="59"/>
      <c r="F2" s="59"/>
      <c r="G2" s="59"/>
      <c r="H2" s="59"/>
      <c r="I2" s="59"/>
      <c r="J2" s="59"/>
      <c r="K2" s="59"/>
      <c r="L2" s="59"/>
      <c r="M2" s="59"/>
      <c r="N2" s="59"/>
      <c r="O2" s="59"/>
      <c r="P2" s="59"/>
      <c r="Q2" s="59"/>
      <c r="R2" s="59"/>
      <c r="S2" s="59"/>
      <c r="T2" s="59"/>
    </row>
    <row r="3" spans="1:20" ht="14.5" x14ac:dyDescent="0.35">
      <c r="A3" s="59"/>
      <c r="B3" s="60" t="s">
        <v>219</v>
      </c>
      <c r="C3" s="61">
        <f>'1-Proposed Measures'!B19</f>
        <v>1</v>
      </c>
      <c r="D3" s="59"/>
      <c r="E3" s="59"/>
      <c r="F3" s="60" t="s">
        <v>219</v>
      </c>
      <c r="G3" s="61">
        <f>'1-Proposed Measures'!B20</f>
        <v>2</v>
      </c>
      <c r="H3" s="59"/>
      <c r="I3" s="59"/>
      <c r="J3" s="60" t="s">
        <v>219</v>
      </c>
      <c r="K3" s="61">
        <f>'1-Proposed Measures'!B21</f>
        <v>3</v>
      </c>
      <c r="L3" s="59"/>
      <c r="M3" s="59"/>
      <c r="N3" s="60" t="s">
        <v>219</v>
      </c>
      <c r="O3" s="61">
        <f>'1-Proposed Measures'!B22</f>
        <v>4</v>
      </c>
      <c r="P3" s="59"/>
      <c r="Q3" s="59"/>
      <c r="R3" s="60" t="s">
        <v>219</v>
      </c>
      <c r="S3" s="61">
        <f>'1-Proposed Measures'!B23</f>
        <v>5</v>
      </c>
      <c r="T3" s="59"/>
    </row>
    <row r="4" spans="1:20" ht="14.5" x14ac:dyDescent="0.35">
      <c r="A4" s="59"/>
      <c r="B4" s="60" t="s">
        <v>220</v>
      </c>
      <c r="C4" s="61" cm="1">
        <f t="array" aca="1" ref="C4" ca="1">INDIRECT("'1-Proposed Measures'!I"&amp;(17+C3))</f>
        <v>0</v>
      </c>
      <c r="D4" s="59"/>
      <c r="E4" s="59"/>
      <c r="F4" s="60" t="s">
        <v>220</v>
      </c>
      <c r="G4" s="61" cm="1">
        <f t="array" aca="1" ref="G4" ca="1">INDIRECT("'1-Proposed Measures'!I"&amp;(17+G3))</f>
        <v>0</v>
      </c>
      <c r="H4" s="59"/>
      <c r="I4" s="59"/>
      <c r="J4" s="60" t="s">
        <v>220</v>
      </c>
      <c r="K4" s="61" cm="1">
        <f t="array" aca="1" ref="K4" ca="1">INDIRECT("'1-Proposed Measures'!I"&amp;(17+K3))</f>
        <v>0</v>
      </c>
      <c r="L4" s="59"/>
      <c r="M4" s="59"/>
      <c r="N4" s="60" t="s">
        <v>220</v>
      </c>
      <c r="O4" s="61" cm="1">
        <f t="array" aca="1" ref="O4" ca="1">INDIRECT("'1-Proposed Measures'!I"&amp;(17+O3))</f>
        <v>0</v>
      </c>
      <c r="P4" s="59"/>
      <c r="Q4" s="59"/>
      <c r="R4" s="60" t="s">
        <v>220</v>
      </c>
      <c r="S4" s="61" cm="1">
        <f t="array" aca="1" ref="S4" ca="1">INDIRECT("'1-Proposed Measures'!I"&amp;(17+S3))</f>
        <v>0</v>
      </c>
      <c r="T4" s="59"/>
    </row>
    <row r="5" spans="1:20" ht="14.5" x14ac:dyDescent="0.35">
      <c r="A5" s="59"/>
      <c r="B5" s="62" t="s">
        <v>60</v>
      </c>
      <c r="C5" s="61" t="str" cm="1">
        <f t="array" aca="1" ref="C5" ca="1">INDIRECT("'1-Proposed Measures'!e"&amp;(17+C3))</f>
        <v>Initiative
Type</v>
      </c>
      <c r="D5" s="59"/>
      <c r="E5" s="59"/>
      <c r="F5" s="62" t="str">
        <f>$B$5</f>
        <v>End Use</v>
      </c>
      <c r="G5" s="61" cm="1">
        <f t="array" aca="1" ref="G5" ca="1">INDIRECT("'1-Proposed Measures'!e"&amp;(17+G3))</f>
        <v>0</v>
      </c>
      <c r="H5" s="59"/>
      <c r="I5" s="59"/>
      <c r="J5" s="62" t="str">
        <f>$B$5</f>
        <v>End Use</v>
      </c>
      <c r="K5" s="61" cm="1">
        <f t="array" aca="1" ref="K5" ca="1">INDIRECT("'1-Proposed Measures'!e"&amp;(17+K3))</f>
        <v>0</v>
      </c>
      <c r="L5" s="59"/>
      <c r="M5" s="59"/>
      <c r="N5" s="62" t="str">
        <f>$B$5</f>
        <v>End Use</v>
      </c>
      <c r="O5" s="61" cm="1">
        <f t="array" aca="1" ref="O5" ca="1">INDIRECT("'1-Proposed Measures'!e"&amp;(17+O3))</f>
        <v>0</v>
      </c>
      <c r="P5" s="59"/>
      <c r="Q5" s="59"/>
      <c r="R5" s="62" t="str">
        <f>$B$5</f>
        <v>End Use</v>
      </c>
      <c r="S5" s="61" cm="1">
        <f t="array" aca="1" ref="S5" ca="1">INDIRECT("'1-Proposed Measures'!e"&amp;(17+S3))</f>
        <v>0</v>
      </c>
      <c r="T5" s="59"/>
    </row>
    <row r="6" spans="1:20" ht="14.5" x14ac:dyDescent="0.35">
      <c r="A6" s="59"/>
      <c r="B6" s="60" t="s">
        <v>221</v>
      </c>
      <c r="C6" s="61" t="str" cm="1">
        <f t="array" aca="1" ref="C6" ca="1">INDIRECT("'1-Proposed Measures'!f"&amp;(17+C3))</f>
        <v xml:space="preserve">End Use </v>
      </c>
      <c r="D6" s="59"/>
      <c r="E6" s="59"/>
      <c r="F6" s="60" t="s">
        <v>221</v>
      </c>
      <c r="G6" s="61" cm="1">
        <f t="array" aca="1" ref="G6" ca="1">INDIRECT("'1-Proposed Measures'!f"&amp;(17+G3))</f>
        <v>0</v>
      </c>
      <c r="H6" s="59"/>
      <c r="I6" s="59"/>
      <c r="J6" s="60" t="s">
        <v>221</v>
      </c>
      <c r="K6" s="61" cm="1">
        <f t="array" aca="1" ref="K6" ca="1">INDIRECT("'1-Proposed Measures'!f"&amp;(17+K3))</f>
        <v>0</v>
      </c>
      <c r="L6" s="59"/>
      <c r="M6" s="59"/>
      <c r="N6" s="60" t="s">
        <v>221</v>
      </c>
      <c r="O6" s="61" cm="1">
        <f t="array" aca="1" ref="O6" ca="1">INDIRECT("'1-Proposed Measures'!f"&amp;(17+O3))</f>
        <v>0</v>
      </c>
      <c r="P6" s="59"/>
      <c r="Q6" s="59"/>
      <c r="R6" s="60" t="s">
        <v>221</v>
      </c>
      <c r="S6" s="61" cm="1">
        <f t="array" aca="1" ref="S6" ca="1">INDIRECT("'1-Proposed Measures'!f"&amp;(17+S3))</f>
        <v>0</v>
      </c>
      <c r="T6" s="59"/>
    </row>
    <row r="7" spans="1:20" ht="14.5" x14ac:dyDescent="0.35">
      <c r="A7" s="59"/>
      <c r="B7" s="60" t="s">
        <v>222</v>
      </c>
      <c r="C7" s="61"/>
      <c r="D7" s="59"/>
      <c r="E7" s="59"/>
      <c r="F7" s="60" t="s">
        <v>222</v>
      </c>
      <c r="G7" s="61"/>
      <c r="H7" s="59"/>
      <c r="I7" s="59"/>
      <c r="J7" s="60" t="s">
        <v>222</v>
      </c>
      <c r="K7" s="61"/>
      <c r="L7" s="59"/>
      <c r="M7" s="59"/>
      <c r="N7" s="60" t="s">
        <v>222</v>
      </c>
      <c r="O7" s="61"/>
      <c r="P7" s="59"/>
      <c r="Q7" s="59"/>
      <c r="R7" s="60" t="s">
        <v>222</v>
      </c>
      <c r="S7" s="61"/>
      <c r="T7" s="59"/>
    </row>
    <row r="8" spans="1:20" ht="14.5" x14ac:dyDescent="0.35">
      <c r="A8" s="59"/>
      <c r="B8" s="60" t="s">
        <v>223</v>
      </c>
      <c r="C8" s="61" cm="1">
        <f t="array" aca="1" ref="C8" ca="1">INDIRECT("'1-Proposed Measures'!u"&amp;(17+C3))</f>
        <v>0</v>
      </c>
      <c r="D8" s="59"/>
      <c r="E8" s="59"/>
      <c r="F8" s="60" t="s">
        <v>223</v>
      </c>
      <c r="G8" s="61" cm="1">
        <f t="array" aca="1" ref="G8" ca="1">INDIRECT("'1-Proposed Measures'!u"&amp;(17+G3))</f>
        <v>0</v>
      </c>
      <c r="H8" s="59"/>
      <c r="I8" s="59"/>
      <c r="J8" s="60" t="s">
        <v>223</v>
      </c>
      <c r="K8" s="61" cm="1">
        <f t="array" aca="1" ref="K8" ca="1">INDIRECT("'1-Proposed Measures'!u"&amp;(17+K3))</f>
        <v>0</v>
      </c>
      <c r="L8" s="59"/>
      <c r="M8" s="59"/>
      <c r="N8" s="60" t="s">
        <v>223</v>
      </c>
      <c r="O8" s="61" cm="1">
        <f t="array" aca="1" ref="O8" ca="1">INDIRECT("'1-Proposed Measures'!u"&amp;(17+O3))</f>
        <v>0</v>
      </c>
      <c r="P8" s="59"/>
      <c r="Q8" s="59"/>
      <c r="R8" s="60" t="s">
        <v>223</v>
      </c>
      <c r="S8" s="61" cm="1">
        <f t="array" aca="1" ref="S8" ca="1">INDIRECT("'1-Proposed Measures'!u"&amp;(17+S3))</f>
        <v>0</v>
      </c>
      <c r="T8" s="59"/>
    </row>
    <row r="9" spans="1:20" ht="14.5" x14ac:dyDescent="0.35">
      <c r="A9" s="59"/>
      <c r="B9" s="60" t="s">
        <v>224</v>
      </c>
      <c r="C9" s="61" t="str" cm="1">
        <f t="array" aca="1" ref="C9" ca="1">INDIRECT("'1-Proposed Measures'!p"&amp;(17+C3))</f>
        <v>Annual Peak Demand (kW)</v>
      </c>
      <c r="D9" s="59"/>
      <c r="E9" s="59"/>
      <c r="F9" s="60" t="s">
        <v>224</v>
      </c>
      <c r="G9" s="61" cm="1">
        <f t="array" aca="1" ref="G9" ca="1">INDIRECT("'1-Proposed Measures'!p"&amp;(17+G3))</f>
        <v>0</v>
      </c>
      <c r="H9" s="59"/>
      <c r="I9" s="59"/>
      <c r="J9" s="60" t="s">
        <v>224</v>
      </c>
      <c r="K9" s="61" cm="1">
        <f t="array" aca="1" ref="K9" ca="1">INDIRECT("'1-Proposed Measures'!p"&amp;(17+K3))</f>
        <v>0</v>
      </c>
      <c r="L9" s="59"/>
      <c r="M9" s="59"/>
      <c r="N9" s="60" t="s">
        <v>224</v>
      </c>
      <c r="O9" s="61" cm="1">
        <f t="array" aca="1" ref="O9" ca="1">INDIRECT("'1-Proposed Measures'!p"&amp;(17+O3))</f>
        <v>0</v>
      </c>
      <c r="P9" s="59"/>
      <c r="Q9" s="59"/>
      <c r="R9" s="60" t="s">
        <v>224</v>
      </c>
      <c r="S9" s="61" cm="1">
        <f t="array" aca="1" ref="S9" ca="1">INDIRECT("'1-Proposed Measures'!p"&amp;(17+S3))</f>
        <v>0</v>
      </c>
      <c r="T9" s="59"/>
    </row>
    <row r="10" spans="1:20" ht="14.5" x14ac:dyDescent="0.35">
      <c r="A10" s="59"/>
      <c r="B10" s="60" t="s">
        <v>225</v>
      </c>
      <c r="C10" s="61"/>
      <c r="D10" s="59"/>
      <c r="E10" s="59"/>
      <c r="F10" s="60" t="s">
        <v>225</v>
      </c>
      <c r="G10" s="61"/>
      <c r="H10" s="59"/>
      <c r="I10" s="59"/>
      <c r="J10" s="60" t="s">
        <v>225</v>
      </c>
      <c r="K10" s="61"/>
      <c r="L10" s="59"/>
      <c r="M10" s="59"/>
      <c r="N10" s="60" t="s">
        <v>225</v>
      </c>
      <c r="O10" s="61"/>
      <c r="P10" s="59"/>
      <c r="Q10" s="59"/>
      <c r="R10" s="60" t="s">
        <v>225</v>
      </c>
      <c r="S10" s="61"/>
      <c r="T10" s="59"/>
    </row>
    <row r="11" spans="1:20" ht="14.5" x14ac:dyDescent="0.35">
      <c r="A11" s="59"/>
      <c r="B11" s="60" t="s">
        <v>226</v>
      </c>
      <c r="C11" s="61" t="str" cm="1">
        <f t="array" aca="1" ref="C11" ca="1">INDIRECT("'1-Proposed Measures'!s"&amp;(17+C3))</f>
        <v>Electrical Energy Consumption (kWh/y)</v>
      </c>
      <c r="D11" s="59"/>
      <c r="E11" s="59"/>
      <c r="F11" s="60" t="s">
        <v>226</v>
      </c>
      <c r="G11" s="61" cm="1">
        <f t="array" aca="1" ref="G11" ca="1">INDIRECT("'1-Proposed Measures'!s"&amp;(17+G3))</f>
        <v>0</v>
      </c>
      <c r="H11" s="59"/>
      <c r="I11" s="59"/>
      <c r="J11" s="60" t="s">
        <v>226</v>
      </c>
      <c r="K11" s="61" cm="1">
        <f t="array" aca="1" ref="K11" ca="1">INDIRECT("'1-Proposed Measures'!s"&amp;(17+K3))</f>
        <v>0</v>
      </c>
      <c r="L11" s="59"/>
      <c r="M11" s="59"/>
      <c r="N11" s="60" t="s">
        <v>226</v>
      </c>
      <c r="O11" s="61" cm="1">
        <f t="array" aca="1" ref="O11" ca="1">INDIRECT("'1-Proposed Measures'!s"&amp;(17+O3))</f>
        <v>0</v>
      </c>
      <c r="P11" s="59"/>
      <c r="Q11" s="59"/>
      <c r="R11" s="60" t="s">
        <v>226</v>
      </c>
      <c r="S11" s="61" cm="1">
        <f t="array" aca="1" ref="S11" ca="1">INDIRECT("'1-Proposed Measures'!s"&amp;(17+S3))</f>
        <v>0</v>
      </c>
      <c r="T11" s="59"/>
    </row>
    <row r="12" spans="1:20" ht="14.5" x14ac:dyDescent="0.35">
      <c r="A12" s="59"/>
      <c r="B12" s="60" t="s">
        <v>227</v>
      </c>
      <c r="C12" s="63" t="s">
        <v>228</v>
      </c>
      <c r="D12" s="59"/>
      <c r="E12" s="59"/>
      <c r="F12" s="60" t="s">
        <v>227</v>
      </c>
      <c r="G12" s="63" t="s">
        <v>228</v>
      </c>
      <c r="H12" s="59"/>
      <c r="I12" s="59"/>
      <c r="J12" s="60" t="s">
        <v>227</v>
      </c>
      <c r="K12" s="63" t="s">
        <v>228</v>
      </c>
      <c r="L12" s="59"/>
      <c r="M12" s="59"/>
      <c r="N12" s="60" t="s">
        <v>227</v>
      </c>
      <c r="O12" s="63" t="s">
        <v>228</v>
      </c>
      <c r="P12" s="59"/>
      <c r="Q12" s="59"/>
      <c r="R12" s="60" t="s">
        <v>227</v>
      </c>
      <c r="S12" s="63" t="s">
        <v>228</v>
      </c>
      <c r="T12" s="59"/>
    </row>
    <row r="13" spans="1:20" ht="14.5" x14ac:dyDescent="0.35">
      <c r="A13" s="59"/>
      <c r="B13" s="60" t="s">
        <v>229</v>
      </c>
      <c r="C13" s="65">
        <f ca="1">C8</f>
        <v>0</v>
      </c>
      <c r="D13" s="59"/>
      <c r="E13" s="59"/>
      <c r="F13" s="60" t="s">
        <v>229</v>
      </c>
      <c r="G13" s="65">
        <f ca="1">G8</f>
        <v>0</v>
      </c>
      <c r="H13" s="59"/>
      <c r="I13" s="59"/>
      <c r="J13" s="60" t="s">
        <v>229</v>
      </c>
      <c r="K13" s="65">
        <f ca="1">K8</f>
        <v>0</v>
      </c>
      <c r="L13" s="59"/>
      <c r="M13" s="59"/>
      <c r="N13" s="60" t="s">
        <v>229</v>
      </c>
      <c r="O13" s="65">
        <f ca="1">O8</f>
        <v>0</v>
      </c>
      <c r="P13" s="59"/>
      <c r="Q13" s="59"/>
      <c r="R13" s="60" t="s">
        <v>229</v>
      </c>
      <c r="S13" s="65">
        <f ca="1">S8</f>
        <v>0</v>
      </c>
      <c r="T13" s="59"/>
    </row>
    <row r="14" spans="1:20" ht="14.5" x14ac:dyDescent="0.35">
      <c r="A14" s="59"/>
      <c r="B14" s="60" t="s">
        <v>230</v>
      </c>
      <c r="C14" s="64"/>
      <c r="D14" s="59"/>
      <c r="E14" s="59"/>
      <c r="F14" s="60" t="s">
        <v>230</v>
      </c>
      <c r="G14" s="64"/>
      <c r="H14" s="59"/>
      <c r="I14" s="59"/>
      <c r="J14" s="60" t="s">
        <v>230</v>
      </c>
      <c r="K14" s="64"/>
      <c r="L14" s="59"/>
      <c r="M14" s="59"/>
      <c r="N14" s="60" t="s">
        <v>230</v>
      </c>
      <c r="O14" s="64"/>
      <c r="P14" s="59"/>
      <c r="Q14" s="59"/>
      <c r="R14" s="60" t="s">
        <v>230</v>
      </c>
      <c r="S14" s="64"/>
      <c r="T14" s="59"/>
    </row>
    <row r="15" spans="1:20" ht="14.5" x14ac:dyDescent="0.35">
      <c r="A15" s="59"/>
      <c r="B15" s="60" t="s">
        <v>231</v>
      </c>
      <c r="C15" s="64"/>
      <c r="D15" s="59"/>
      <c r="E15" s="59"/>
      <c r="F15" s="60" t="s">
        <v>231</v>
      </c>
      <c r="G15" s="64"/>
      <c r="H15" s="59"/>
      <c r="I15" s="59"/>
      <c r="J15" s="60" t="s">
        <v>231</v>
      </c>
      <c r="K15" s="64"/>
      <c r="L15" s="59"/>
      <c r="M15" s="59"/>
      <c r="N15" s="60" t="s">
        <v>231</v>
      </c>
      <c r="O15" s="64"/>
      <c r="P15" s="59"/>
      <c r="Q15" s="59"/>
      <c r="R15" s="60" t="s">
        <v>231</v>
      </c>
      <c r="S15" s="64"/>
      <c r="T15" s="59"/>
    </row>
    <row r="16" spans="1:20" ht="14.5" x14ac:dyDescent="0.35">
      <c r="A16" s="59"/>
      <c r="B16" s="60" t="s">
        <v>232</v>
      </c>
      <c r="C16" s="65" t="str">
        <f ca="1">C11</f>
        <v>Electrical Energy Consumption (kWh/y)</v>
      </c>
      <c r="D16" s="59"/>
      <c r="E16" s="59"/>
      <c r="F16" s="60" t="s">
        <v>232</v>
      </c>
      <c r="G16" s="65">
        <f ca="1">G11</f>
        <v>0</v>
      </c>
      <c r="H16" s="59"/>
      <c r="I16" s="59"/>
      <c r="J16" s="60" t="s">
        <v>232</v>
      </c>
      <c r="K16" s="65">
        <f ca="1">K11</f>
        <v>0</v>
      </c>
      <c r="L16" s="59"/>
      <c r="M16" s="59"/>
      <c r="N16" s="60" t="s">
        <v>232</v>
      </c>
      <c r="O16" s="65">
        <f ca="1">O11</f>
        <v>0</v>
      </c>
      <c r="P16" s="59"/>
      <c r="Q16" s="59"/>
      <c r="R16" s="60" t="s">
        <v>232</v>
      </c>
      <c r="S16" s="65">
        <f ca="1">S11</f>
        <v>0</v>
      </c>
      <c r="T16" s="59"/>
    </row>
    <row r="17" spans="1:20" ht="14.5" x14ac:dyDescent="0.35">
      <c r="A17" s="59"/>
      <c r="B17" s="60" t="s">
        <v>233</v>
      </c>
      <c r="C17" s="61" cm="1">
        <f t="array" aca="1" ref="C17" ca="1">INDIRECT("'1-Proposed Measures'!t"&amp;(17+C3))</f>
        <v>0</v>
      </c>
      <c r="D17" s="59"/>
      <c r="E17" s="59"/>
      <c r="F17" s="60" t="s">
        <v>233</v>
      </c>
      <c r="G17" s="61" cm="1">
        <f t="array" aca="1" ref="G17" ca="1">INDIRECT("'1-Proposed Measures'!t"&amp;(17+G3))</f>
        <v>0</v>
      </c>
      <c r="H17" s="59"/>
      <c r="I17" s="59"/>
      <c r="J17" s="60" t="s">
        <v>233</v>
      </c>
      <c r="K17" s="61" cm="1">
        <f t="array" aca="1" ref="K17" ca="1">INDIRECT("'1-Proposed Measures'!t"&amp;(17+K3))</f>
        <v>0</v>
      </c>
      <c r="L17" s="59"/>
      <c r="M17" s="59"/>
      <c r="N17" s="60" t="s">
        <v>233</v>
      </c>
      <c r="O17" s="61" cm="1">
        <f t="array" aca="1" ref="O17" ca="1">INDIRECT("'1-Proposed Measures'!t"&amp;(17+O3))</f>
        <v>0</v>
      </c>
      <c r="P17" s="59"/>
      <c r="Q17" s="59"/>
      <c r="R17" s="60" t="s">
        <v>233</v>
      </c>
      <c r="S17" s="61" cm="1">
        <f t="array" aca="1" ref="S17" ca="1">INDIRECT("'1-Proposed Measures'!t"&amp;(17+S3))</f>
        <v>0</v>
      </c>
      <c r="T17" s="59"/>
    </row>
    <row r="18" spans="1:20" ht="14.5" x14ac:dyDescent="0.35">
      <c r="A18" s="59"/>
      <c r="B18" s="60" t="s">
        <v>234</v>
      </c>
      <c r="C18" s="61" t="str" cm="1">
        <f t="array" aca="1" ref="C18" ca="1">IF(INDIRECT("'1-Proposed Measures'!n"&amp;(17+C3))&lt;&gt;"NA", INDIRECT("'1-Proposed Measures'!n"&amp;(17+C3)), " ")</f>
        <v>Fuel Consumption
(GJ / year)</v>
      </c>
      <c r="D18" s="59"/>
      <c r="E18" s="59"/>
      <c r="F18" s="60" t="s">
        <v>234</v>
      </c>
      <c r="G18" s="61" cm="1">
        <f t="array" aca="1" ref="G18" ca="1">IF(INDIRECT("'1-Proposed Measures'!n"&amp;(17+G3))&lt;&gt;"NA", INDIRECT("'1-Proposed Measures'!n"&amp;(17+G3)), " ")</f>
        <v>0</v>
      </c>
      <c r="H18" s="59"/>
      <c r="I18" s="59"/>
      <c r="J18" s="60" t="s">
        <v>234</v>
      </c>
      <c r="K18" s="61" cm="1">
        <f t="array" aca="1" ref="K18" ca="1">IF(INDIRECT("'1-Proposed Measures'!n"&amp;(17+K3))&lt;&gt;"NA", INDIRECT("'1-Proposed Measures'!n"&amp;(17+K3)), " ")</f>
        <v>0</v>
      </c>
      <c r="L18" s="59"/>
      <c r="M18" s="59"/>
      <c r="N18" s="60" t="s">
        <v>234</v>
      </c>
      <c r="O18" s="61" cm="1">
        <f t="array" aca="1" ref="O18" ca="1">IF(INDIRECT("'1-Proposed Measures'!n"&amp;(17+O3))&lt;&gt;"NA", INDIRECT("'1-Proposed Measures'!n"&amp;(17+O3)), " ")</f>
        <v>0</v>
      </c>
      <c r="P18" s="59"/>
      <c r="Q18" s="59"/>
      <c r="R18" s="60" t="s">
        <v>234</v>
      </c>
      <c r="S18" s="61" cm="1">
        <f t="array" aca="1" ref="S18" ca="1">IF(INDIRECT("'1-Proposed Measures'!n"&amp;(17+S3))&lt;&gt;"NA", INDIRECT("'1-Proposed Measures'!n"&amp;(17+S3)), " ")</f>
        <v>0</v>
      </c>
      <c r="T18" s="59"/>
    </row>
    <row r="19" spans="1:20" ht="14.5" x14ac:dyDescent="0.35">
      <c r="A19" s="59"/>
      <c r="B19" s="60" t="s">
        <v>235</v>
      </c>
      <c r="C19" s="65" t="e">
        <f ca="1">-1*C16</f>
        <v>#VALUE!</v>
      </c>
      <c r="D19" s="59"/>
      <c r="E19" s="59"/>
      <c r="F19" s="60" t="s">
        <v>235</v>
      </c>
      <c r="G19" s="65">
        <f ca="1">-1*G16</f>
        <v>0</v>
      </c>
      <c r="H19" s="59"/>
      <c r="I19" s="59"/>
      <c r="J19" s="60" t="s">
        <v>235</v>
      </c>
      <c r="K19" s="65">
        <f ca="1">-1*K16</f>
        <v>0</v>
      </c>
      <c r="L19" s="59"/>
      <c r="M19" s="59"/>
      <c r="N19" s="60" t="s">
        <v>235</v>
      </c>
      <c r="O19" s="65">
        <f ca="1">-1*O16</f>
        <v>0</v>
      </c>
      <c r="P19" s="59"/>
      <c r="Q19" s="59"/>
      <c r="R19" s="60" t="s">
        <v>235</v>
      </c>
      <c r="S19" s="65">
        <f ca="1">-1*S16</f>
        <v>0</v>
      </c>
      <c r="T19" s="59"/>
    </row>
    <row r="20" spans="1:20" ht="14.5" x14ac:dyDescent="0.35">
      <c r="A20" s="59"/>
      <c r="B20" s="60" t="s">
        <v>236</v>
      </c>
      <c r="C20" s="66" t="str" cm="1">
        <f t="array" aca="1" ref="C20" ca="1">INDIRECT("'1-Proposed Measures'!q"&amp;(17+C3))</f>
        <v>Monthly Average Demand (kW)</v>
      </c>
      <c r="D20" s="59"/>
      <c r="E20" s="59"/>
      <c r="F20" s="60" t="s">
        <v>236</v>
      </c>
      <c r="G20" s="66" cm="1">
        <f t="array" aca="1" ref="G20" ca="1">INDIRECT("'1-Proposed Measures'!q"&amp;(17+G3))</f>
        <v>0</v>
      </c>
      <c r="H20" s="59"/>
      <c r="I20" s="59"/>
      <c r="J20" s="60" t="s">
        <v>236</v>
      </c>
      <c r="K20" s="66" cm="1">
        <f t="array" aca="1" ref="K20" ca="1">INDIRECT("'1-Proposed Measures'!q"&amp;(17+K3))</f>
        <v>0</v>
      </c>
      <c r="L20" s="59"/>
      <c r="M20" s="59"/>
      <c r="N20" s="60" t="s">
        <v>236</v>
      </c>
      <c r="O20" s="66" cm="1">
        <f t="array" aca="1" ref="O20" ca="1">INDIRECT("'1-Proposed Measures'!q"&amp;(17+O3))</f>
        <v>0</v>
      </c>
      <c r="P20" s="59"/>
      <c r="Q20" s="59"/>
      <c r="R20" s="60" t="s">
        <v>236</v>
      </c>
      <c r="S20" s="66" cm="1">
        <f t="array" aca="1" ref="S20" ca="1">INDIRECT("'1-Proposed Measures'!q"&amp;(17+S3))</f>
        <v>0</v>
      </c>
      <c r="T20" s="59"/>
    </row>
    <row r="21" spans="1:20" ht="14.5" x14ac:dyDescent="0.35">
      <c r="A21" s="59"/>
      <c r="B21" s="60" t="s">
        <v>237</v>
      </c>
      <c r="C21" s="65" t="str">
        <f ca="1">C9</f>
        <v>Annual Peak Demand (kW)</v>
      </c>
      <c r="D21" s="59"/>
      <c r="E21" s="59"/>
      <c r="F21" s="60" t="s">
        <v>237</v>
      </c>
      <c r="G21" s="65">
        <f ca="1">G9</f>
        <v>0</v>
      </c>
      <c r="H21" s="59"/>
      <c r="I21" s="59"/>
      <c r="J21" s="60" t="s">
        <v>237</v>
      </c>
      <c r="K21" s="65">
        <f ca="1">K9</f>
        <v>0</v>
      </c>
      <c r="L21" s="59"/>
      <c r="M21" s="59"/>
      <c r="N21" s="60" t="s">
        <v>237</v>
      </c>
      <c r="O21" s="65">
        <f ca="1">O9</f>
        <v>0</v>
      </c>
      <c r="P21" s="59"/>
      <c r="Q21" s="59"/>
      <c r="R21" s="60" t="s">
        <v>237</v>
      </c>
      <c r="S21" s="65">
        <f ca="1">S9</f>
        <v>0</v>
      </c>
      <c r="T21" s="59"/>
    </row>
    <row r="22" spans="1:20" ht="14.5" x14ac:dyDescent="0.35">
      <c r="A22" s="59"/>
      <c r="B22" s="60" t="s">
        <v>238</v>
      </c>
      <c r="C22" s="61" cm="1">
        <f t="array" aca="1" ref="C22" ca="1">INDIRECT("'1-Proposed Measures'!t"&amp;(17+C3))</f>
        <v>0</v>
      </c>
      <c r="D22" s="59"/>
      <c r="E22" s="59"/>
      <c r="F22" s="60" t="s">
        <v>238</v>
      </c>
      <c r="G22" s="61" cm="1">
        <f t="array" aca="1" ref="G22" ca="1">INDIRECT("'1-Proposed Measures'!t"&amp;(17+G3))</f>
        <v>0</v>
      </c>
      <c r="H22" s="59"/>
      <c r="I22" s="59"/>
      <c r="J22" s="60" t="s">
        <v>238</v>
      </c>
      <c r="K22" s="61" cm="1">
        <f t="array" aca="1" ref="K22" ca="1">INDIRECT("'1-Proposed Measures'!t"&amp;(17+K3))</f>
        <v>0</v>
      </c>
      <c r="L22" s="59"/>
      <c r="M22" s="59"/>
      <c r="N22" s="60" t="s">
        <v>238</v>
      </c>
      <c r="O22" s="61" cm="1">
        <f t="array" aca="1" ref="O22" ca="1">INDIRECT("'1-Proposed Measures'!t"&amp;(17+O3))</f>
        <v>0</v>
      </c>
      <c r="P22" s="59"/>
      <c r="Q22" s="59"/>
      <c r="R22" s="60" t="s">
        <v>238</v>
      </c>
      <c r="S22" s="61" cm="1">
        <f t="array" aca="1" ref="S22" ca="1">INDIRECT("'1-Proposed Measures'!t"&amp;(17+S3))</f>
        <v>0</v>
      </c>
      <c r="T22" s="59"/>
    </row>
    <row r="23" spans="1:20" ht="14.5" x14ac:dyDescent="0.35">
      <c r="A23" s="59"/>
      <c r="B23" s="60" t="s">
        <v>239</v>
      </c>
      <c r="C23" s="61" t="str" cm="1">
        <f t="array" aca="1" ref="C23" ca="1">INDIRECT("'1-Proposed Measures'!ae"&amp;(17+C3))</f>
        <v>O&amp;M Cost
Excluding Energy
($)</v>
      </c>
      <c r="D23" s="59"/>
      <c r="E23" s="59"/>
      <c r="F23" s="60" t="s">
        <v>239</v>
      </c>
      <c r="G23" s="61" cm="1">
        <f t="array" aca="1" ref="G23" ca="1">INDIRECT("'1-Proposed Measures'!ae"&amp;(17+G3))</f>
        <v>0</v>
      </c>
      <c r="H23" s="59"/>
      <c r="I23" s="59"/>
      <c r="J23" s="60" t="s">
        <v>239</v>
      </c>
      <c r="K23" s="61" cm="1">
        <f t="array" aca="1" ref="K23" ca="1">INDIRECT("'1-Proposed Measures'!ae"&amp;(17+K3))</f>
        <v>0</v>
      </c>
      <c r="L23" s="59"/>
      <c r="M23" s="59"/>
      <c r="N23" s="60" t="s">
        <v>239</v>
      </c>
      <c r="O23" s="61" cm="1">
        <f t="array" aca="1" ref="O23" ca="1">INDIRECT("'1-Proposed Measures'!ae"&amp;(17+O3))</f>
        <v>0</v>
      </c>
      <c r="P23" s="59"/>
      <c r="Q23" s="59"/>
      <c r="R23" s="60" t="s">
        <v>239</v>
      </c>
      <c r="S23" s="61" cm="1">
        <f t="array" aca="1" ref="S23" ca="1">INDIRECT("'1-Proposed Measures'!ae"&amp;(17+S3))</f>
        <v>0</v>
      </c>
      <c r="T23" s="59"/>
    </row>
    <row r="24" spans="1:20" ht="14.5" x14ac:dyDescent="0.35">
      <c r="A24" s="59"/>
      <c r="B24" s="60" t="s">
        <v>240</v>
      </c>
      <c r="C24" s="64"/>
      <c r="D24" s="59"/>
      <c r="E24" s="59"/>
      <c r="F24" s="60" t="s">
        <v>240</v>
      </c>
      <c r="G24" s="64"/>
      <c r="H24" s="59"/>
      <c r="I24" s="59"/>
      <c r="J24" s="60" t="s">
        <v>240</v>
      </c>
      <c r="K24" s="64"/>
      <c r="L24" s="59"/>
      <c r="M24" s="59"/>
      <c r="N24" s="60" t="s">
        <v>240</v>
      </c>
      <c r="O24" s="64"/>
      <c r="P24" s="59"/>
      <c r="Q24" s="59"/>
      <c r="R24" s="60" t="s">
        <v>240</v>
      </c>
      <c r="S24" s="64"/>
      <c r="T24" s="59"/>
    </row>
    <row r="25" spans="1:20" ht="14.5" x14ac:dyDescent="0.35">
      <c r="A25" s="59"/>
      <c r="B25" s="60" t="s">
        <v>241</v>
      </c>
      <c r="C25" s="61" t="str" cm="1">
        <f t="array" aca="1" ref="C25" ca="1">INDIRECT("'1-Proposed Measures'!af"&amp;(17+C3))</f>
        <v>Customer Interconnection Cost ($)</v>
      </c>
      <c r="D25" s="59"/>
      <c r="E25" s="59"/>
      <c r="F25" s="60" t="s">
        <v>241</v>
      </c>
      <c r="G25" s="61" cm="1">
        <f t="array" aca="1" ref="G25" ca="1">INDIRECT("'1-Proposed Measures'!af"&amp;(17+G3))</f>
        <v>0</v>
      </c>
      <c r="H25" s="59"/>
      <c r="I25" s="59"/>
      <c r="J25" s="60" t="s">
        <v>241</v>
      </c>
      <c r="K25" s="61" cm="1">
        <f t="array" aca="1" ref="K25" ca="1">INDIRECT("'1-Proposed Measures'!af"&amp;(17+K3))</f>
        <v>0</v>
      </c>
      <c r="L25" s="59"/>
      <c r="M25" s="59"/>
      <c r="N25" s="60" t="s">
        <v>241</v>
      </c>
      <c r="O25" s="61" cm="1">
        <f t="array" aca="1" ref="O25" ca="1">INDIRECT("'1-Proposed Measures'!af"&amp;(17+O3))</f>
        <v>0</v>
      </c>
      <c r="P25" s="59"/>
      <c r="Q25" s="59"/>
      <c r="R25" s="60" t="s">
        <v>241</v>
      </c>
      <c r="S25" s="61" cm="1">
        <f t="array" aca="1" ref="S25" ca="1">INDIRECT("'1-Proposed Measures'!af"&amp;(17+S3))</f>
        <v>0</v>
      </c>
      <c r="T25" s="59"/>
    </row>
    <row r="26" spans="1:20" ht="14.5" x14ac:dyDescent="0.35">
      <c r="A26" s="59"/>
      <c r="B26" s="60" t="s">
        <v>242</v>
      </c>
      <c r="C26" s="61" cm="1">
        <f t="array" aca="1" ref="C26" ca="1">INDIRECT("'1-Proposed Measures'!ag"&amp;(17+C3))</f>
        <v>0</v>
      </c>
      <c r="D26" s="59"/>
      <c r="E26" s="59"/>
      <c r="F26" s="60" t="s">
        <v>242</v>
      </c>
      <c r="G26" s="61" cm="1">
        <f t="array" aca="1" ref="G26" ca="1">INDIRECT("'1-Proposed Measures'!ag"&amp;(17+G3))</f>
        <v>0</v>
      </c>
      <c r="H26" s="59"/>
      <c r="I26" s="59"/>
      <c r="J26" s="60" t="s">
        <v>242</v>
      </c>
      <c r="K26" s="61" cm="1">
        <f t="array" aca="1" ref="K26" ca="1">INDIRECT("'1-Proposed Measures'!ag"&amp;(17+K3))</f>
        <v>0</v>
      </c>
      <c r="L26" s="59"/>
      <c r="M26" s="59"/>
      <c r="N26" s="60" t="s">
        <v>242</v>
      </c>
      <c r="O26" s="61" cm="1">
        <f t="array" aca="1" ref="O26" ca="1">INDIRECT("'1-Proposed Measures'!ag"&amp;(17+O3))</f>
        <v>0</v>
      </c>
      <c r="P26" s="59"/>
      <c r="Q26" s="59"/>
      <c r="R26" s="60" t="s">
        <v>242</v>
      </c>
      <c r="S26" s="61" cm="1">
        <f t="array" aca="1" ref="S26" ca="1">INDIRECT("'1-Proposed Measures'!ag"&amp;(17+S3))</f>
        <v>0</v>
      </c>
      <c r="T26" s="59"/>
    </row>
    <row r="27" spans="1:20" ht="14.5" x14ac:dyDescent="0.35">
      <c r="A27" s="59"/>
      <c r="B27" s="60" t="s">
        <v>243</v>
      </c>
      <c r="C27" s="64"/>
      <c r="D27" s="59"/>
      <c r="E27" s="59"/>
      <c r="F27" s="60" t="s">
        <v>243</v>
      </c>
      <c r="G27" s="64"/>
      <c r="H27" s="59"/>
      <c r="I27" s="59"/>
      <c r="J27" s="60" t="s">
        <v>243</v>
      </c>
      <c r="K27" s="64"/>
      <c r="L27" s="59"/>
      <c r="M27" s="59"/>
      <c r="N27" s="60" t="s">
        <v>243</v>
      </c>
      <c r="O27" s="64"/>
      <c r="P27" s="59"/>
      <c r="Q27" s="59"/>
      <c r="R27" s="60" t="s">
        <v>243</v>
      </c>
      <c r="S27" s="64"/>
      <c r="T27" s="59"/>
    </row>
    <row r="28" spans="1:20" ht="14.5" x14ac:dyDescent="0.35">
      <c r="A28" s="59"/>
      <c r="B28" s="60" t="s">
        <v>244</v>
      </c>
      <c r="C28" s="64"/>
      <c r="D28" s="59"/>
      <c r="E28" s="59"/>
      <c r="F28" s="60" t="s">
        <v>244</v>
      </c>
      <c r="G28" s="64"/>
      <c r="H28" s="59"/>
      <c r="I28" s="59"/>
      <c r="J28" s="60" t="s">
        <v>244</v>
      </c>
      <c r="K28" s="64"/>
      <c r="L28" s="59"/>
      <c r="M28" s="59"/>
      <c r="N28" s="60" t="s">
        <v>244</v>
      </c>
      <c r="O28" s="64"/>
      <c r="P28" s="59"/>
      <c r="Q28" s="59"/>
      <c r="R28" s="60" t="s">
        <v>244</v>
      </c>
      <c r="S28" s="64"/>
      <c r="T28" s="59"/>
    </row>
    <row r="29" spans="1:20" ht="14.5" x14ac:dyDescent="0.35">
      <c r="A29" s="59"/>
      <c r="B29" s="59"/>
      <c r="C29" s="59"/>
      <c r="D29" s="59"/>
      <c r="E29" s="59"/>
      <c r="F29" s="59"/>
      <c r="G29" s="59"/>
      <c r="H29" s="59"/>
      <c r="I29" s="59"/>
      <c r="J29" s="59"/>
      <c r="K29" s="59"/>
      <c r="L29" s="59"/>
      <c r="M29" s="59"/>
      <c r="N29" s="59"/>
      <c r="O29" s="59"/>
      <c r="P29" s="59"/>
      <c r="Q29" s="59"/>
      <c r="R29" s="59"/>
      <c r="S29" s="59"/>
      <c r="T29" s="59"/>
    </row>
    <row r="30" spans="1:20" ht="14.5" x14ac:dyDescent="0.35">
      <c r="A30" s="59"/>
      <c r="B30" s="59"/>
      <c r="C30" s="59"/>
      <c r="D30" s="59"/>
      <c r="E30" s="59"/>
      <c r="F30" s="59"/>
      <c r="G30" s="59"/>
      <c r="H30" s="59"/>
      <c r="I30" s="59"/>
      <c r="J30" s="59"/>
      <c r="K30" s="59"/>
      <c r="L30" s="59"/>
      <c r="M30" s="59"/>
      <c r="N30" s="59"/>
      <c r="O30" s="59"/>
      <c r="P30" s="59"/>
      <c r="Q30" s="59"/>
      <c r="R30" s="59"/>
      <c r="S30" s="59"/>
      <c r="T30" s="59"/>
    </row>
    <row r="31" spans="1:20" ht="14.5" x14ac:dyDescent="0.35">
      <c r="A31" s="59"/>
      <c r="B31" s="342" t="s">
        <v>245</v>
      </c>
      <c r="C31" s="342"/>
      <c r="D31" s="59"/>
      <c r="E31" s="59"/>
      <c r="F31" s="342" t="s">
        <v>246</v>
      </c>
      <c r="G31" s="342"/>
      <c r="H31" s="59"/>
      <c r="I31" s="59"/>
      <c r="J31" s="342" t="s">
        <v>247</v>
      </c>
      <c r="K31" s="342"/>
      <c r="L31" s="59"/>
      <c r="M31" s="59"/>
      <c r="N31" s="342" t="s">
        <v>248</v>
      </c>
      <c r="O31" s="342"/>
      <c r="P31" s="59"/>
      <c r="Q31" s="59"/>
      <c r="R31" s="342" t="s">
        <v>249</v>
      </c>
      <c r="S31" s="342"/>
      <c r="T31" s="59"/>
    </row>
    <row r="32" spans="1:20" ht="14.5" x14ac:dyDescent="0.35">
      <c r="A32" s="59"/>
      <c r="B32" s="59"/>
      <c r="C32" s="59"/>
      <c r="D32" s="59"/>
      <c r="E32" s="59"/>
      <c r="F32" s="59"/>
      <c r="G32" s="59"/>
      <c r="H32" s="59"/>
      <c r="I32" s="59"/>
      <c r="J32" s="59"/>
      <c r="K32" s="59"/>
      <c r="L32" s="59"/>
      <c r="M32" s="59"/>
      <c r="N32" s="59"/>
      <c r="O32" s="59"/>
      <c r="P32" s="59"/>
      <c r="Q32" s="59"/>
      <c r="R32" s="59"/>
      <c r="S32" s="59"/>
      <c r="T32" s="59"/>
    </row>
    <row r="33" spans="1:20" ht="14.5" x14ac:dyDescent="0.35">
      <c r="A33" s="59"/>
      <c r="B33" s="60" t="s">
        <v>219</v>
      </c>
      <c r="C33" s="61">
        <f>'1-Proposed Measures'!B24</f>
        <v>6</v>
      </c>
      <c r="D33" s="59"/>
      <c r="E33" s="59"/>
      <c r="F33" s="60" t="s">
        <v>219</v>
      </c>
      <c r="G33" s="61">
        <f>'1-Proposed Measures'!B25</f>
        <v>7</v>
      </c>
      <c r="H33" s="59"/>
      <c r="I33" s="59"/>
      <c r="J33" s="60" t="s">
        <v>219</v>
      </c>
      <c r="K33" s="61">
        <f>'1-Proposed Measures'!B26</f>
        <v>8</v>
      </c>
      <c r="L33" s="59"/>
      <c r="M33" s="59"/>
      <c r="N33" s="60" t="s">
        <v>219</v>
      </c>
      <c r="O33" s="61">
        <f>'1-Proposed Measures'!B27</f>
        <v>9</v>
      </c>
      <c r="P33" s="59"/>
      <c r="Q33" s="59"/>
      <c r="R33" s="60" t="s">
        <v>219</v>
      </c>
      <c r="S33" s="61">
        <f>'1-Proposed Measures'!B28</f>
        <v>10</v>
      </c>
      <c r="T33" s="59"/>
    </row>
    <row r="34" spans="1:20" ht="14.5" x14ac:dyDescent="0.35">
      <c r="A34" s="59"/>
      <c r="B34" s="60" t="s">
        <v>220</v>
      </c>
      <c r="C34" s="61" cm="1">
        <f t="array" aca="1" ref="C34" ca="1">INDIRECT("'1-Proposed Measures'!I"&amp;(17+C33))</f>
        <v>0</v>
      </c>
      <c r="D34" s="59"/>
      <c r="E34" s="59"/>
      <c r="F34" s="60" t="s">
        <v>220</v>
      </c>
      <c r="G34" s="61" cm="1">
        <f t="array" aca="1" ref="G34" ca="1">INDIRECT("'1-Proposed Measures'!I"&amp;(17+G33))</f>
        <v>0</v>
      </c>
      <c r="H34" s="59"/>
      <c r="I34" s="59"/>
      <c r="J34" s="60" t="s">
        <v>220</v>
      </c>
      <c r="K34" s="61" cm="1">
        <f t="array" aca="1" ref="K34" ca="1">INDIRECT("'1-Proposed Measures'!I"&amp;(17+K33))</f>
        <v>0</v>
      </c>
      <c r="L34" s="59"/>
      <c r="M34" s="59"/>
      <c r="N34" s="60" t="s">
        <v>220</v>
      </c>
      <c r="O34" s="61" cm="1">
        <f t="array" aca="1" ref="O34" ca="1">INDIRECT("'1-Proposed Measures'!I"&amp;(17+O33))</f>
        <v>0</v>
      </c>
      <c r="P34" s="59"/>
      <c r="Q34" s="59"/>
      <c r="R34" s="60" t="s">
        <v>220</v>
      </c>
      <c r="S34" s="61" cm="1">
        <f t="array" aca="1" ref="S34" ca="1">INDIRECT("'1-Proposed Measures'!I"&amp;(17+S33))</f>
        <v>0</v>
      </c>
      <c r="T34" s="59"/>
    </row>
    <row r="35" spans="1:20" ht="14.5" x14ac:dyDescent="0.35">
      <c r="A35" s="59"/>
      <c r="B35" s="62" t="str">
        <f>$B$5</f>
        <v>End Use</v>
      </c>
      <c r="C35" s="61" cm="1">
        <f t="array" aca="1" ref="C35" ca="1">INDIRECT("'1-Proposed Measures'!e"&amp;(17+C33))</f>
        <v>0</v>
      </c>
      <c r="D35" s="59"/>
      <c r="E35" s="59"/>
      <c r="F35" s="62" t="str">
        <f>$B$5</f>
        <v>End Use</v>
      </c>
      <c r="G35" s="61" cm="1">
        <f t="array" aca="1" ref="G35" ca="1">INDIRECT("'1-Proposed Measures'!e"&amp;(17+G33))</f>
        <v>0</v>
      </c>
      <c r="H35" s="59"/>
      <c r="I35" s="59"/>
      <c r="J35" s="62" t="str">
        <f>$B$5</f>
        <v>End Use</v>
      </c>
      <c r="K35" s="61" cm="1">
        <f t="array" aca="1" ref="K35" ca="1">INDIRECT("'1-Proposed Measures'!e"&amp;(17+K33))</f>
        <v>0</v>
      </c>
      <c r="L35" s="59"/>
      <c r="M35" s="59"/>
      <c r="N35" s="62" t="str">
        <f>$B$5</f>
        <v>End Use</v>
      </c>
      <c r="O35" s="61" cm="1">
        <f t="array" aca="1" ref="O35" ca="1">INDIRECT("'1-Proposed Measures'!e"&amp;(17+O33))</f>
        <v>0</v>
      </c>
      <c r="P35" s="59"/>
      <c r="Q35" s="59"/>
      <c r="R35" s="62" t="str">
        <f>$B$5</f>
        <v>End Use</v>
      </c>
      <c r="S35" s="61" cm="1">
        <f t="array" aca="1" ref="S35" ca="1">INDIRECT("'1-Proposed Measures'!e"&amp;(17+S33))</f>
        <v>0</v>
      </c>
      <c r="T35" s="59"/>
    </row>
    <row r="36" spans="1:20" ht="14.5" x14ac:dyDescent="0.35">
      <c r="A36" s="59"/>
      <c r="B36" s="60" t="s">
        <v>221</v>
      </c>
      <c r="C36" s="61" cm="1">
        <f t="array" aca="1" ref="C36" ca="1">INDIRECT("'1-Proposed Measures'!f"&amp;(17+C33))</f>
        <v>0</v>
      </c>
      <c r="D36" s="59"/>
      <c r="E36" s="59"/>
      <c r="F36" s="60" t="s">
        <v>221</v>
      </c>
      <c r="G36" s="61" cm="1">
        <f t="array" aca="1" ref="G36" ca="1">INDIRECT("'1-Proposed Measures'!f"&amp;(17+G33))</f>
        <v>0</v>
      </c>
      <c r="H36" s="59"/>
      <c r="I36" s="59"/>
      <c r="J36" s="60" t="s">
        <v>221</v>
      </c>
      <c r="K36" s="61" cm="1">
        <f t="array" aca="1" ref="K36" ca="1">INDIRECT("'1-Proposed Measures'!f"&amp;(17+K33))</f>
        <v>0</v>
      </c>
      <c r="L36" s="59"/>
      <c r="M36" s="59"/>
      <c r="N36" s="60" t="s">
        <v>221</v>
      </c>
      <c r="O36" s="61" cm="1">
        <f t="array" aca="1" ref="O36" ca="1">INDIRECT("'1-Proposed Measures'!f"&amp;(17+O33))</f>
        <v>0</v>
      </c>
      <c r="P36" s="59"/>
      <c r="Q36" s="59"/>
      <c r="R36" s="60" t="s">
        <v>221</v>
      </c>
      <c r="S36" s="61" cm="1">
        <f t="array" aca="1" ref="S36" ca="1">INDIRECT("'1-Proposed Measures'!f"&amp;(17+S33))</f>
        <v>0</v>
      </c>
      <c r="T36" s="59"/>
    </row>
    <row r="37" spans="1:20" ht="14.5" x14ac:dyDescent="0.35">
      <c r="A37" s="59"/>
      <c r="B37" s="60" t="s">
        <v>222</v>
      </c>
      <c r="C37" s="61"/>
      <c r="D37" s="59"/>
      <c r="E37" s="59"/>
      <c r="F37" s="60" t="s">
        <v>222</v>
      </c>
      <c r="G37" s="61"/>
      <c r="H37" s="59"/>
      <c r="I37" s="59"/>
      <c r="J37" s="60" t="s">
        <v>222</v>
      </c>
      <c r="K37" s="61"/>
      <c r="L37" s="59"/>
      <c r="M37" s="59"/>
      <c r="N37" s="60" t="s">
        <v>222</v>
      </c>
      <c r="O37" s="61"/>
      <c r="P37" s="59"/>
      <c r="Q37" s="59"/>
      <c r="R37" s="60" t="s">
        <v>222</v>
      </c>
      <c r="S37" s="61"/>
      <c r="T37" s="59"/>
    </row>
    <row r="38" spans="1:20" ht="14.5" x14ac:dyDescent="0.35">
      <c r="A38" s="59"/>
      <c r="B38" s="60" t="s">
        <v>223</v>
      </c>
      <c r="C38" s="61" cm="1">
        <f t="array" aca="1" ref="C38" ca="1">INDIRECT("'1-Proposed Measures'!u"&amp;(17+C33))</f>
        <v>0</v>
      </c>
      <c r="D38" s="59"/>
      <c r="E38" s="59"/>
      <c r="F38" s="60" t="s">
        <v>223</v>
      </c>
      <c r="G38" s="61" cm="1">
        <f t="array" aca="1" ref="G38" ca="1">INDIRECT("'1-Proposed Measures'!u"&amp;(17+G33))</f>
        <v>0</v>
      </c>
      <c r="H38" s="59"/>
      <c r="I38" s="59"/>
      <c r="J38" s="60" t="s">
        <v>223</v>
      </c>
      <c r="K38" s="61" cm="1">
        <f t="array" aca="1" ref="K38" ca="1">INDIRECT("'1-Proposed Measures'!u"&amp;(17+K33))</f>
        <v>0</v>
      </c>
      <c r="L38" s="59"/>
      <c r="M38" s="59"/>
      <c r="N38" s="60" t="s">
        <v>223</v>
      </c>
      <c r="O38" s="61" cm="1">
        <f t="array" aca="1" ref="O38" ca="1">INDIRECT("'1-Proposed Measures'!u"&amp;(17+O33))</f>
        <v>0</v>
      </c>
      <c r="P38" s="59"/>
      <c r="Q38" s="59"/>
      <c r="R38" s="60" t="s">
        <v>223</v>
      </c>
      <c r="S38" s="61" cm="1">
        <f t="array" aca="1" ref="S38" ca="1">INDIRECT("'1-Proposed Measures'!u"&amp;(17+S33))</f>
        <v>0</v>
      </c>
      <c r="T38" s="59"/>
    </row>
    <row r="39" spans="1:20" ht="14.5" x14ac:dyDescent="0.35">
      <c r="A39" s="59"/>
      <c r="B39" s="60" t="s">
        <v>224</v>
      </c>
      <c r="C39" s="61" cm="1">
        <f t="array" aca="1" ref="C39" ca="1">INDIRECT("'1-Proposed Measures'!p"&amp;(17+C33))</f>
        <v>0</v>
      </c>
      <c r="D39" s="59"/>
      <c r="E39" s="59"/>
      <c r="F39" s="60" t="s">
        <v>224</v>
      </c>
      <c r="G39" s="61" cm="1">
        <f t="array" aca="1" ref="G39" ca="1">INDIRECT("'1-Proposed Measures'!p"&amp;(17+G33))</f>
        <v>0</v>
      </c>
      <c r="H39" s="59"/>
      <c r="I39" s="59"/>
      <c r="J39" s="60" t="s">
        <v>224</v>
      </c>
      <c r="K39" s="61" cm="1">
        <f t="array" aca="1" ref="K39" ca="1">INDIRECT("'1-Proposed Measures'!p"&amp;(17+K33))</f>
        <v>0</v>
      </c>
      <c r="L39" s="59"/>
      <c r="M39" s="59"/>
      <c r="N39" s="60" t="s">
        <v>224</v>
      </c>
      <c r="O39" s="61" cm="1">
        <f t="array" aca="1" ref="O39" ca="1">INDIRECT("'1-Proposed Measures'!p"&amp;(17+O33))</f>
        <v>0</v>
      </c>
      <c r="P39" s="59"/>
      <c r="Q39" s="59"/>
      <c r="R39" s="60" t="s">
        <v>224</v>
      </c>
      <c r="S39" s="61" cm="1">
        <f t="array" aca="1" ref="S39" ca="1">INDIRECT("'1-Proposed Measures'!p"&amp;(17+S33))</f>
        <v>0</v>
      </c>
      <c r="T39" s="59"/>
    </row>
    <row r="40" spans="1:20" ht="14.5" x14ac:dyDescent="0.35">
      <c r="A40" s="59"/>
      <c r="B40" s="60" t="s">
        <v>225</v>
      </c>
      <c r="C40" s="61"/>
      <c r="D40" s="59"/>
      <c r="E40" s="59"/>
      <c r="F40" s="60" t="s">
        <v>225</v>
      </c>
      <c r="G40" s="61"/>
      <c r="H40" s="59"/>
      <c r="I40" s="59"/>
      <c r="J40" s="60" t="s">
        <v>225</v>
      </c>
      <c r="K40" s="61"/>
      <c r="L40" s="59"/>
      <c r="M40" s="59"/>
      <c r="N40" s="60" t="s">
        <v>225</v>
      </c>
      <c r="O40" s="61"/>
      <c r="P40" s="59"/>
      <c r="Q40" s="59"/>
      <c r="R40" s="60" t="s">
        <v>225</v>
      </c>
      <c r="S40" s="61"/>
      <c r="T40" s="59"/>
    </row>
    <row r="41" spans="1:20" ht="14.5" x14ac:dyDescent="0.35">
      <c r="A41" s="59"/>
      <c r="B41" s="60" t="s">
        <v>226</v>
      </c>
      <c r="C41" s="61" cm="1">
        <f t="array" aca="1" ref="C41" ca="1">INDIRECT("'1-Proposed Measures'!s"&amp;(17+C33))</f>
        <v>0</v>
      </c>
      <c r="D41" s="59"/>
      <c r="E41" s="59"/>
      <c r="F41" s="60" t="s">
        <v>226</v>
      </c>
      <c r="G41" s="61" cm="1">
        <f t="array" aca="1" ref="G41" ca="1">INDIRECT("'1-Proposed Measures'!s"&amp;(17+G33))</f>
        <v>0</v>
      </c>
      <c r="H41" s="59"/>
      <c r="I41" s="59"/>
      <c r="J41" s="60" t="s">
        <v>226</v>
      </c>
      <c r="K41" s="61" cm="1">
        <f t="array" aca="1" ref="K41" ca="1">INDIRECT("'1-Proposed Measures'!s"&amp;(17+K33))</f>
        <v>0</v>
      </c>
      <c r="L41" s="59"/>
      <c r="M41" s="59"/>
      <c r="N41" s="60" t="s">
        <v>226</v>
      </c>
      <c r="O41" s="61" cm="1">
        <f t="array" aca="1" ref="O41" ca="1">INDIRECT("'1-Proposed Measures'!s"&amp;(17+O33))</f>
        <v>0</v>
      </c>
      <c r="P41" s="59"/>
      <c r="Q41" s="59"/>
      <c r="R41" s="60" t="s">
        <v>226</v>
      </c>
      <c r="S41" s="61" cm="1">
        <f t="array" aca="1" ref="S41" ca="1">INDIRECT("'1-Proposed Measures'!s"&amp;(17+S33))</f>
        <v>0</v>
      </c>
      <c r="T41" s="59"/>
    </row>
    <row r="42" spans="1:20" ht="14.5" x14ac:dyDescent="0.35">
      <c r="A42" s="59"/>
      <c r="B42" s="60" t="s">
        <v>227</v>
      </c>
      <c r="C42" s="63" t="s">
        <v>228</v>
      </c>
      <c r="D42" s="59"/>
      <c r="E42" s="59"/>
      <c r="F42" s="60" t="s">
        <v>227</v>
      </c>
      <c r="G42" s="63" t="s">
        <v>228</v>
      </c>
      <c r="H42" s="59"/>
      <c r="I42" s="59"/>
      <c r="J42" s="60" t="s">
        <v>227</v>
      </c>
      <c r="K42" s="63" t="s">
        <v>228</v>
      </c>
      <c r="L42" s="59"/>
      <c r="M42" s="59"/>
      <c r="N42" s="60" t="s">
        <v>227</v>
      </c>
      <c r="O42" s="63" t="s">
        <v>228</v>
      </c>
      <c r="P42" s="59"/>
      <c r="Q42" s="59"/>
      <c r="R42" s="60" t="s">
        <v>227</v>
      </c>
      <c r="S42" s="63" t="s">
        <v>228</v>
      </c>
      <c r="T42" s="59"/>
    </row>
    <row r="43" spans="1:20" ht="14.5" x14ac:dyDescent="0.35">
      <c r="A43" s="59"/>
      <c r="B43" s="60" t="s">
        <v>229</v>
      </c>
      <c r="C43" s="65">
        <f ca="1">C38</f>
        <v>0</v>
      </c>
      <c r="D43" s="59"/>
      <c r="E43" s="59"/>
      <c r="F43" s="60" t="s">
        <v>229</v>
      </c>
      <c r="G43" s="65">
        <f ca="1">G38</f>
        <v>0</v>
      </c>
      <c r="H43" s="59"/>
      <c r="I43" s="59"/>
      <c r="J43" s="60" t="s">
        <v>229</v>
      </c>
      <c r="K43" s="65">
        <f ca="1">K38</f>
        <v>0</v>
      </c>
      <c r="L43" s="59"/>
      <c r="M43" s="59"/>
      <c r="N43" s="60" t="s">
        <v>229</v>
      </c>
      <c r="O43" s="65">
        <f ca="1">O38</f>
        <v>0</v>
      </c>
      <c r="P43" s="59"/>
      <c r="Q43" s="59"/>
      <c r="R43" s="60" t="s">
        <v>229</v>
      </c>
      <c r="S43" s="65">
        <f ca="1">S38</f>
        <v>0</v>
      </c>
      <c r="T43" s="59"/>
    </row>
    <row r="44" spans="1:20" ht="14.5" x14ac:dyDescent="0.35">
      <c r="A44" s="59"/>
      <c r="B44" s="60" t="s">
        <v>230</v>
      </c>
      <c r="C44" s="64"/>
      <c r="D44" s="59"/>
      <c r="E44" s="59"/>
      <c r="F44" s="60" t="s">
        <v>230</v>
      </c>
      <c r="G44" s="64"/>
      <c r="H44" s="59"/>
      <c r="I44" s="59"/>
      <c r="J44" s="60" t="s">
        <v>230</v>
      </c>
      <c r="K44" s="64"/>
      <c r="L44" s="59"/>
      <c r="M44" s="59"/>
      <c r="N44" s="60" t="s">
        <v>230</v>
      </c>
      <c r="O44" s="64"/>
      <c r="P44" s="59"/>
      <c r="Q44" s="59"/>
      <c r="R44" s="60" t="s">
        <v>230</v>
      </c>
      <c r="S44" s="64"/>
      <c r="T44" s="59"/>
    </row>
    <row r="45" spans="1:20" ht="14.5" x14ac:dyDescent="0.35">
      <c r="A45" s="59"/>
      <c r="B45" s="60" t="s">
        <v>231</v>
      </c>
      <c r="C45" s="64"/>
      <c r="D45" s="59"/>
      <c r="E45" s="59"/>
      <c r="F45" s="60" t="s">
        <v>231</v>
      </c>
      <c r="G45" s="64"/>
      <c r="H45" s="59"/>
      <c r="I45" s="59"/>
      <c r="J45" s="60" t="s">
        <v>231</v>
      </c>
      <c r="K45" s="64"/>
      <c r="L45" s="59"/>
      <c r="M45" s="59"/>
      <c r="N45" s="60" t="s">
        <v>231</v>
      </c>
      <c r="O45" s="64"/>
      <c r="P45" s="59"/>
      <c r="Q45" s="59"/>
      <c r="R45" s="60" t="s">
        <v>231</v>
      </c>
      <c r="S45" s="64"/>
      <c r="T45" s="59"/>
    </row>
    <row r="46" spans="1:20" ht="14.5" x14ac:dyDescent="0.35">
      <c r="A46" s="59"/>
      <c r="B46" s="60" t="s">
        <v>232</v>
      </c>
      <c r="C46" s="65">
        <f ca="1">C41</f>
        <v>0</v>
      </c>
      <c r="D46" s="59"/>
      <c r="E46" s="59"/>
      <c r="F46" s="60" t="s">
        <v>232</v>
      </c>
      <c r="G46" s="65">
        <f ca="1">G41</f>
        <v>0</v>
      </c>
      <c r="H46" s="59"/>
      <c r="I46" s="59"/>
      <c r="J46" s="60" t="s">
        <v>232</v>
      </c>
      <c r="K46" s="65">
        <f ca="1">K41</f>
        <v>0</v>
      </c>
      <c r="L46" s="59"/>
      <c r="M46" s="59"/>
      <c r="N46" s="60" t="s">
        <v>232</v>
      </c>
      <c r="O46" s="65">
        <f ca="1">O41</f>
        <v>0</v>
      </c>
      <c r="P46" s="59"/>
      <c r="Q46" s="59"/>
      <c r="R46" s="60" t="s">
        <v>232</v>
      </c>
      <c r="S46" s="65">
        <f ca="1">S41</f>
        <v>0</v>
      </c>
      <c r="T46" s="59"/>
    </row>
    <row r="47" spans="1:20" ht="14.5" x14ac:dyDescent="0.35">
      <c r="A47" s="59"/>
      <c r="B47" s="60" t="s">
        <v>233</v>
      </c>
      <c r="C47" s="61" cm="1">
        <f t="array" aca="1" ref="C47" ca="1">INDIRECT("'1-Proposed Measures'!t"&amp;(17+C33))</f>
        <v>0</v>
      </c>
      <c r="D47" s="59"/>
      <c r="E47" s="59"/>
      <c r="F47" s="60" t="s">
        <v>233</v>
      </c>
      <c r="G47" s="61" cm="1">
        <f t="array" aca="1" ref="G47" ca="1">INDIRECT("'1-Proposed Measures'!t"&amp;(17+G33))</f>
        <v>0</v>
      </c>
      <c r="H47" s="59"/>
      <c r="I47" s="59"/>
      <c r="J47" s="60" t="s">
        <v>233</v>
      </c>
      <c r="K47" s="61" cm="1">
        <f t="array" aca="1" ref="K47" ca="1">INDIRECT("'1-Proposed Measures'!t"&amp;(17+K33))</f>
        <v>0</v>
      </c>
      <c r="L47" s="59"/>
      <c r="M47" s="59"/>
      <c r="N47" s="60" t="s">
        <v>233</v>
      </c>
      <c r="O47" s="61" cm="1">
        <f t="array" aca="1" ref="O47" ca="1">INDIRECT("'1-Proposed Measures'!t"&amp;(17+O33))</f>
        <v>0</v>
      </c>
      <c r="P47" s="59"/>
      <c r="Q47" s="59"/>
      <c r="R47" s="60" t="s">
        <v>233</v>
      </c>
      <c r="S47" s="61" cm="1">
        <f t="array" aca="1" ref="S47" ca="1">INDIRECT("'1-Proposed Measures'!t"&amp;(17+S33))</f>
        <v>0</v>
      </c>
      <c r="T47" s="59"/>
    </row>
    <row r="48" spans="1:20" ht="14.5" x14ac:dyDescent="0.35">
      <c r="A48" s="59"/>
      <c r="B48" s="60" t="s">
        <v>234</v>
      </c>
      <c r="C48" s="61" cm="1">
        <f t="array" aca="1" ref="C48" ca="1">IF(INDIRECT("'1-Proposed Measures'!n"&amp;(17+C33))&lt;&gt;"NA", INDIRECT("'1-Proposed Measures'!n"&amp;(17+C33)), " ")</f>
        <v>0</v>
      </c>
      <c r="D48" s="59"/>
      <c r="E48" s="59"/>
      <c r="F48" s="60" t="s">
        <v>234</v>
      </c>
      <c r="G48" s="61" cm="1">
        <f t="array" aca="1" ref="G48" ca="1">IF(INDIRECT("'1-Proposed Measures'!n"&amp;(17+G33))&lt;&gt;"NA", INDIRECT("'1-Proposed Measures'!n"&amp;(17+G33)), " ")</f>
        <v>0</v>
      </c>
      <c r="H48" s="59"/>
      <c r="I48" s="59"/>
      <c r="J48" s="60" t="s">
        <v>234</v>
      </c>
      <c r="K48" s="61" cm="1">
        <f t="array" aca="1" ref="K48" ca="1">IF(INDIRECT("'1-Proposed Measures'!n"&amp;(17+K33))&lt;&gt;"NA", INDIRECT("'1-Proposed Measures'!n"&amp;(17+K33)), " ")</f>
        <v>0</v>
      </c>
      <c r="L48" s="59"/>
      <c r="M48" s="59"/>
      <c r="N48" s="60" t="s">
        <v>234</v>
      </c>
      <c r="O48" s="61" cm="1">
        <f t="array" aca="1" ref="O48" ca="1">IF(INDIRECT("'1-Proposed Measures'!n"&amp;(17+O33))&lt;&gt;"NA", INDIRECT("'1-Proposed Measures'!n"&amp;(17+O33)), " ")</f>
        <v>0</v>
      </c>
      <c r="P48" s="59"/>
      <c r="Q48" s="59"/>
      <c r="R48" s="60" t="s">
        <v>234</v>
      </c>
      <c r="S48" s="61" cm="1">
        <f t="array" aca="1" ref="S48" ca="1">IF(INDIRECT("'1-Proposed Measures'!n"&amp;(17+S33))&lt;&gt;"NA", INDIRECT("'1-Proposed Measures'!n"&amp;(17+S33)), " ")</f>
        <v>0</v>
      </c>
      <c r="T48" s="59"/>
    </row>
    <row r="49" spans="1:20" ht="14.5" x14ac:dyDescent="0.35">
      <c r="A49" s="59"/>
      <c r="B49" s="60" t="s">
        <v>235</v>
      </c>
      <c r="C49" s="65">
        <f ca="1">-1*C46</f>
        <v>0</v>
      </c>
      <c r="D49" s="59"/>
      <c r="E49" s="59"/>
      <c r="F49" s="60" t="s">
        <v>235</v>
      </c>
      <c r="G49" s="65">
        <f ca="1">-1*G46</f>
        <v>0</v>
      </c>
      <c r="H49" s="59"/>
      <c r="I49" s="59"/>
      <c r="J49" s="60" t="s">
        <v>235</v>
      </c>
      <c r="K49" s="65">
        <f ca="1">-1*K46</f>
        <v>0</v>
      </c>
      <c r="L49" s="59"/>
      <c r="M49" s="59"/>
      <c r="N49" s="60" t="s">
        <v>235</v>
      </c>
      <c r="O49" s="65">
        <f ca="1">-1*O46</f>
        <v>0</v>
      </c>
      <c r="P49" s="59"/>
      <c r="Q49" s="59"/>
      <c r="R49" s="60" t="s">
        <v>235</v>
      </c>
      <c r="S49" s="65">
        <f ca="1">-1*S46</f>
        <v>0</v>
      </c>
      <c r="T49" s="59"/>
    </row>
    <row r="50" spans="1:20" ht="14.5" x14ac:dyDescent="0.35">
      <c r="A50" s="59"/>
      <c r="B50" s="60" t="s">
        <v>236</v>
      </c>
      <c r="C50" s="66" cm="1">
        <f t="array" aca="1" ref="C50" ca="1">INDIRECT("'1-Proposed Measures'!q"&amp;(17+C33))</f>
        <v>0</v>
      </c>
      <c r="D50" s="59"/>
      <c r="E50" s="59"/>
      <c r="F50" s="60" t="s">
        <v>236</v>
      </c>
      <c r="G50" s="66" cm="1">
        <f t="array" aca="1" ref="G50" ca="1">INDIRECT("'1-Proposed Measures'!q"&amp;(17+G33))</f>
        <v>0</v>
      </c>
      <c r="H50" s="59"/>
      <c r="I50" s="59"/>
      <c r="J50" s="60" t="s">
        <v>236</v>
      </c>
      <c r="K50" s="66" cm="1">
        <f t="array" aca="1" ref="K50" ca="1">INDIRECT("'1-Proposed Measures'!q"&amp;(17+K33))</f>
        <v>0</v>
      </c>
      <c r="L50" s="59"/>
      <c r="M50" s="59"/>
      <c r="N50" s="60" t="s">
        <v>236</v>
      </c>
      <c r="O50" s="66" cm="1">
        <f t="array" aca="1" ref="O50" ca="1">INDIRECT("'1-Proposed Measures'!q"&amp;(17+O33))</f>
        <v>0</v>
      </c>
      <c r="P50" s="59"/>
      <c r="Q50" s="59"/>
      <c r="R50" s="60" t="s">
        <v>236</v>
      </c>
      <c r="S50" s="66" cm="1">
        <f t="array" aca="1" ref="S50" ca="1">INDIRECT("'1-Proposed Measures'!q"&amp;(17+S33))</f>
        <v>0</v>
      </c>
      <c r="T50" s="59"/>
    </row>
    <row r="51" spans="1:20" ht="14.5" x14ac:dyDescent="0.35">
      <c r="A51" s="59"/>
      <c r="B51" s="60" t="s">
        <v>237</v>
      </c>
      <c r="C51" s="65">
        <f ca="1">C39</f>
        <v>0</v>
      </c>
      <c r="D51" s="59"/>
      <c r="E51" s="59"/>
      <c r="F51" s="60" t="s">
        <v>237</v>
      </c>
      <c r="G51" s="65">
        <f ca="1">G39</f>
        <v>0</v>
      </c>
      <c r="H51" s="59"/>
      <c r="I51" s="59"/>
      <c r="J51" s="60" t="s">
        <v>237</v>
      </c>
      <c r="K51" s="65">
        <f ca="1">K39</f>
        <v>0</v>
      </c>
      <c r="L51" s="59"/>
      <c r="M51" s="59"/>
      <c r="N51" s="60" t="s">
        <v>237</v>
      </c>
      <c r="O51" s="65">
        <f ca="1">O39</f>
        <v>0</v>
      </c>
      <c r="P51" s="59"/>
      <c r="Q51" s="59"/>
      <c r="R51" s="60" t="s">
        <v>237</v>
      </c>
      <c r="S51" s="65">
        <f ca="1">S39</f>
        <v>0</v>
      </c>
      <c r="T51" s="59"/>
    </row>
    <row r="52" spans="1:20" ht="14.5" x14ac:dyDescent="0.35">
      <c r="A52" s="59"/>
      <c r="B52" s="60" t="s">
        <v>238</v>
      </c>
      <c r="C52" s="61" cm="1">
        <f t="array" aca="1" ref="C52" ca="1">INDIRECT("'1-Proposed Measures'!t"&amp;(17+C33))</f>
        <v>0</v>
      </c>
      <c r="D52" s="59"/>
      <c r="E52" s="59"/>
      <c r="F52" s="60" t="s">
        <v>238</v>
      </c>
      <c r="G52" s="61" cm="1">
        <f t="array" aca="1" ref="G52" ca="1">INDIRECT("'1-Proposed Measures'!t"&amp;(17+G33))</f>
        <v>0</v>
      </c>
      <c r="H52" s="59"/>
      <c r="I52" s="59"/>
      <c r="J52" s="60" t="s">
        <v>238</v>
      </c>
      <c r="K52" s="61" cm="1">
        <f t="array" aca="1" ref="K52" ca="1">INDIRECT("'1-Proposed Measures'!t"&amp;(17+K33))</f>
        <v>0</v>
      </c>
      <c r="L52" s="59"/>
      <c r="M52" s="59"/>
      <c r="N52" s="60" t="s">
        <v>238</v>
      </c>
      <c r="O52" s="61" cm="1">
        <f t="array" aca="1" ref="O52" ca="1">INDIRECT("'1-Proposed Measures'!t"&amp;(17+O33))</f>
        <v>0</v>
      </c>
      <c r="P52" s="59"/>
      <c r="Q52" s="59"/>
      <c r="R52" s="60" t="s">
        <v>238</v>
      </c>
      <c r="S52" s="61" cm="1">
        <f t="array" aca="1" ref="S52" ca="1">INDIRECT("'1-Proposed Measures'!t"&amp;(17+S33))</f>
        <v>0</v>
      </c>
      <c r="T52" s="59"/>
    </row>
    <row r="53" spans="1:20" ht="14.5" x14ac:dyDescent="0.35">
      <c r="A53" s="59"/>
      <c r="B53" s="60" t="s">
        <v>239</v>
      </c>
      <c r="C53" s="61" cm="1">
        <f t="array" aca="1" ref="C53" ca="1">INDIRECT("'1-Proposed Measures'!ae"&amp;(17+C33))</f>
        <v>0</v>
      </c>
      <c r="D53" s="59"/>
      <c r="E53" s="59"/>
      <c r="F53" s="60" t="s">
        <v>239</v>
      </c>
      <c r="G53" s="61" cm="1">
        <f t="array" aca="1" ref="G53" ca="1">INDIRECT("'1-Proposed Measures'!ae"&amp;(17+G33))</f>
        <v>0</v>
      </c>
      <c r="H53" s="59"/>
      <c r="I53" s="59"/>
      <c r="J53" s="60" t="s">
        <v>239</v>
      </c>
      <c r="K53" s="61" cm="1">
        <f t="array" aca="1" ref="K53" ca="1">INDIRECT("'1-Proposed Measures'!ae"&amp;(17+K33))</f>
        <v>0</v>
      </c>
      <c r="L53" s="59"/>
      <c r="M53" s="59"/>
      <c r="N53" s="60" t="s">
        <v>239</v>
      </c>
      <c r="O53" s="61" cm="1">
        <f t="array" aca="1" ref="O53" ca="1">INDIRECT("'1-Proposed Measures'!ae"&amp;(17+O33))</f>
        <v>0</v>
      </c>
      <c r="P53" s="59"/>
      <c r="Q53" s="59"/>
      <c r="R53" s="60" t="s">
        <v>239</v>
      </c>
      <c r="S53" s="61" cm="1">
        <f t="array" aca="1" ref="S53" ca="1">INDIRECT("'1-Proposed Measures'!ae"&amp;(17+S33))</f>
        <v>0</v>
      </c>
      <c r="T53" s="59"/>
    </row>
    <row r="54" spans="1:20" ht="14.5" x14ac:dyDescent="0.35">
      <c r="A54" s="59"/>
      <c r="B54" s="60" t="s">
        <v>240</v>
      </c>
      <c r="C54" s="64"/>
      <c r="D54" s="59"/>
      <c r="E54" s="59"/>
      <c r="F54" s="60" t="s">
        <v>240</v>
      </c>
      <c r="G54" s="64"/>
      <c r="H54" s="59"/>
      <c r="I54" s="59"/>
      <c r="J54" s="60" t="s">
        <v>240</v>
      </c>
      <c r="K54" s="64"/>
      <c r="L54" s="59"/>
      <c r="M54" s="59"/>
      <c r="N54" s="60" t="s">
        <v>240</v>
      </c>
      <c r="O54" s="64"/>
      <c r="P54" s="59"/>
      <c r="Q54" s="59"/>
      <c r="R54" s="60" t="s">
        <v>240</v>
      </c>
      <c r="S54" s="64"/>
      <c r="T54" s="59"/>
    </row>
    <row r="55" spans="1:20" ht="14.5" x14ac:dyDescent="0.35">
      <c r="A55" s="59"/>
      <c r="B55" s="60" t="s">
        <v>241</v>
      </c>
      <c r="C55" s="61" cm="1">
        <f t="array" aca="1" ref="C55" ca="1">INDIRECT("'1-Proposed Measures'!af"&amp;(17+C33))</f>
        <v>0</v>
      </c>
      <c r="D55" s="59"/>
      <c r="E55" s="59"/>
      <c r="F55" s="60" t="s">
        <v>241</v>
      </c>
      <c r="G55" s="61" cm="1">
        <f t="array" aca="1" ref="G55" ca="1">INDIRECT("'1-Proposed Measures'!af"&amp;(17+G33))</f>
        <v>0</v>
      </c>
      <c r="H55" s="59"/>
      <c r="I55" s="59"/>
      <c r="J55" s="60" t="s">
        <v>241</v>
      </c>
      <c r="K55" s="61" cm="1">
        <f t="array" aca="1" ref="K55" ca="1">INDIRECT("'1-Proposed Measures'!af"&amp;(17+K33))</f>
        <v>0</v>
      </c>
      <c r="L55" s="59"/>
      <c r="M55" s="59"/>
      <c r="N55" s="60" t="s">
        <v>241</v>
      </c>
      <c r="O55" s="61" cm="1">
        <f t="array" aca="1" ref="O55" ca="1">INDIRECT("'1-Proposed Measures'!af"&amp;(17+O33))</f>
        <v>0</v>
      </c>
      <c r="P55" s="59"/>
      <c r="Q55" s="59"/>
      <c r="R55" s="60" t="s">
        <v>241</v>
      </c>
      <c r="S55" s="61" cm="1">
        <f t="array" aca="1" ref="S55" ca="1">INDIRECT("'1-Proposed Measures'!af"&amp;(17+S33))</f>
        <v>0</v>
      </c>
      <c r="T55" s="59"/>
    </row>
    <row r="56" spans="1:20" ht="14.5" x14ac:dyDescent="0.35">
      <c r="A56" s="59"/>
      <c r="B56" s="60" t="s">
        <v>242</v>
      </c>
      <c r="C56" s="61" cm="1">
        <f t="array" aca="1" ref="C56" ca="1">INDIRECT("'1-Proposed Measures'!ag"&amp;(17+C33))</f>
        <v>0</v>
      </c>
      <c r="D56" s="59"/>
      <c r="E56" s="59"/>
      <c r="F56" s="60" t="s">
        <v>242</v>
      </c>
      <c r="G56" s="61" cm="1">
        <f t="array" aca="1" ref="G56" ca="1">INDIRECT("'1-Proposed Measures'!ag"&amp;(17+G33))</f>
        <v>0</v>
      </c>
      <c r="H56" s="59"/>
      <c r="I56" s="59"/>
      <c r="J56" s="60" t="s">
        <v>242</v>
      </c>
      <c r="K56" s="61" cm="1">
        <f t="array" aca="1" ref="K56" ca="1">INDIRECT("'1-Proposed Measures'!ag"&amp;(17+K33))</f>
        <v>0</v>
      </c>
      <c r="L56" s="59"/>
      <c r="M56" s="59"/>
      <c r="N56" s="60" t="s">
        <v>242</v>
      </c>
      <c r="O56" s="61" cm="1">
        <f t="array" aca="1" ref="O56" ca="1">INDIRECT("'1-Proposed Measures'!ag"&amp;(17+O33))</f>
        <v>0</v>
      </c>
      <c r="P56" s="59"/>
      <c r="Q56" s="59"/>
      <c r="R56" s="60" t="s">
        <v>242</v>
      </c>
      <c r="S56" s="61" cm="1">
        <f t="array" aca="1" ref="S56" ca="1">INDIRECT("'1-Proposed Measures'!ag"&amp;(17+S33))</f>
        <v>0</v>
      </c>
      <c r="T56" s="59"/>
    </row>
    <row r="57" spans="1:20" ht="14.5" x14ac:dyDescent="0.35">
      <c r="A57" s="59"/>
      <c r="B57" s="60" t="s">
        <v>243</v>
      </c>
      <c r="C57" s="64"/>
      <c r="D57" s="59"/>
      <c r="E57" s="59"/>
      <c r="F57" s="60" t="s">
        <v>243</v>
      </c>
      <c r="G57" s="64"/>
      <c r="H57" s="59"/>
      <c r="I57" s="59"/>
      <c r="J57" s="60" t="s">
        <v>243</v>
      </c>
      <c r="K57" s="64"/>
      <c r="L57" s="59"/>
      <c r="M57" s="59"/>
      <c r="N57" s="60" t="s">
        <v>243</v>
      </c>
      <c r="O57" s="64"/>
      <c r="P57" s="59"/>
      <c r="Q57" s="59"/>
      <c r="R57" s="60" t="s">
        <v>243</v>
      </c>
      <c r="S57" s="64"/>
      <c r="T57" s="59"/>
    </row>
    <row r="58" spans="1:20" ht="14.5" x14ac:dyDescent="0.35">
      <c r="A58" s="59"/>
      <c r="B58" s="60" t="s">
        <v>244</v>
      </c>
      <c r="C58" s="64"/>
      <c r="D58" s="59"/>
      <c r="E58" s="59"/>
      <c r="F58" s="60" t="s">
        <v>244</v>
      </c>
      <c r="G58" s="64"/>
      <c r="H58" s="59"/>
      <c r="I58" s="59"/>
      <c r="J58" s="60" t="s">
        <v>244</v>
      </c>
      <c r="K58" s="64"/>
      <c r="L58" s="59"/>
      <c r="M58" s="59"/>
      <c r="N58" s="60" t="s">
        <v>244</v>
      </c>
      <c r="O58" s="64"/>
      <c r="P58" s="59"/>
      <c r="Q58" s="59"/>
      <c r="R58" s="60" t="s">
        <v>244</v>
      </c>
      <c r="S58" s="64"/>
      <c r="T58" s="59"/>
    </row>
    <row r="59" spans="1:20" ht="14.5" x14ac:dyDescent="0.35">
      <c r="A59" s="59"/>
      <c r="B59" s="59"/>
      <c r="C59" s="59"/>
      <c r="D59" s="59"/>
      <c r="E59" s="59"/>
      <c r="F59" s="59"/>
      <c r="G59" s="59"/>
      <c r="H59" s="59"/>
      <c r="I59" s="59"/>
      <c r="J59" s="59"/>
      <c r="K59" s="59"/>
      <c r="L59" s="59"/>
      <c r="M59" s="59"/>
      <c r="N59" s="59"/>
      <c r="O59" s="59"/>
      <c r="P59" s="59"/>
      <c r="Q59" s="59"/>
      <c r="R59" s="59"/>
      <c r="S59" s="59"/>
      <c r="T59" s="59"/>
    </row>
    <row r="60" spans="1:20" ht="14.5" x14ac:dyDescent="0.35">
      <c r="A60" s="59"/>
      <c r="B60" s="59"/>
      <c r="C60" s="59"/>
      <c r="D60" s="59"/>
      <c r="E60" s="59"/>
      <c r="F60" s="59"/>
      <c r="G60" s="59"/>
      <c r="H60" s="59"/>
      <c r="I60" s="59"/>
      <c r="J60" s="59"/>
      <c r="K60" s="59"/>
      <c r="L60" s="59"/>
      <c r="M60" s="59"/>
      <c r="N60" s="59"/>
      <c r="O60" s="59"/>
      <c r="P60" s="59"/>
      <c r="Q60" s="59"/>
      <c r="R60" s="59"/>
      <c r="S60" s="59"/>
      <c r="T60" s="59"/>
    </row>
    <row r="61" spans="1:20" ht="14.5" x14ac:dyDescent="0.35">
      <c r="A61" s="59"/>
      <c r="B61" s="342" t="s">
        <v>250</v>
      </c>
      <c r="C61" s="342"/>
      <c r="D61" s="59"/>
      <c r="E61" s="59"/>
      <c r="F61" s="342" t="s">
        <v>251</v>
      </c>
      <c r="G61" s="342"/>
      <c r="H61" s="59"/>
      <c r="I61" s="59"/>
      <c r="J61" s="342" t="s">
        <v>252</v>
      </c>
      <c r="K61" s="342"/>
      <c r="L61" s="59"/>
      <c r="M61" s="59"/>
      <c r="N61" s="342" t="s">
        <v>253</v>
      </c>
      <c r="O61" s="342"/>
      <c r="P61" s="59"/>
      <c r="Q61" s="59"/>
      <c r="R61" s="342" t="s">
        <v>254</v>
      </c>
      <c r="S61" s="342"/>
      <c r="T61" s="59"/>
    </row>
    <row r="62" spans="1:20" ht="14.5" x14ac:dyDescent="0.35">
      <c r="A62" s="59"/>
      <c r="B62" s="59"/>
      <c r="C62" s="59"/>
      <c r="D62" s="59"/>
      <c r="E62" s="59"/>
      <c r="F62" s="59"/>
      <c r="G62" s="59"/>
      <c r="H62" s="59"/>
      <c r="I62" s="59"/>
      <c r="J62" s="59"/>
      <c r="K62" s="59"/>
      <c r="L62" s="59"/>
      <c r="M62" s="59"/>
      <c r="N62" s="59"/>
      <c r="O62" s="59"/>
      <c r="P62" s="59"/>
      <c r="Q62" s="59"/>
      <c r="R62" s="59"/>
      <c r="S62" s="59"/>
      <c r="T62" s="59"/>
    </row>
    <row r="63" spans="1:20" ht="14.5" x14ac:dyDescent="0.35">
      <c r="A63" s="59"/>
      <c r="B63" s="60" t="s">
        <v>219</v>
      </c>
      <c r="C63" s="61" t="e">
        <f>'1-Proposed Measures'!#REF!</f>
        <v>#REF!</v>
      </c>
      <c r="D63" s="59"/>
      <c r="E63" s="59"/>
      <c r="F63" s="60" t="s">
        <v>219</v>
      </c>
      <c r="G63" s="61" t="e">
        <f>'1-Proposed Measures'!#REF!</f>
        <v>#REF!</v>
      </c>
      <c r="H63" s="59"/>
      <c r="I63" s="59"/>
      <c r="J63" s="60" t="s">
        <v>219</v>
      </c>
      <c r="K63" s="61" t="e">
        <f>'1-Proposed Measures'!#REF!</f>
        <v>#REF!</v>
      </c>
      <c r="L63" s="59"/>
      <c r="M63" s="59"/>
      <c r="N63" s="60" t="s">
        <v>219</v>
      </c>
      <c r="O63" s="61" t="e">
        <f>'1-Proposed Measures'!#REF!</f>
        <v>#REF!</v>
      </c>
      <c r="P63" s="59"/>
      <c r="Q63" s="59"/>
      <c r="R63" s="60" t="s">
        <v>219</v>
      </c>
      <c r="S63" s="61" t="e">
        <f>'1-Proposed Measures'!#REF!</f>
        <v>#REF!</v>
      </c>
      <c r="T63" s="59"/>
    </row>
    <row r="64" spans="1:20" ht="14.5" x14ac:dyDescent="0.35">
      <c r="A64" s="59"/>
      <c r="B64" s="60" t="s">
        <v>220</v>
      </c>
      <c r="C64" s="61" t="e" cm="1">
        <f t="array" aca="1" ref="C64" ca="1">INDIRECT("'1-Proposed Measures'!I"&amp;(17+C63))</f>
        <v>#REF!</v>
      </c>
      <c r="D64" s="59"/>
      <c r="E64" s="59"/>
      <c r="F64" s="60" t="s">
        <v>220</v>
      </c>
      <c r="G64" s="61" t="e" cm="1">
        <f t="array" aca="1" ref="G64" ca="1">INDIRECT("'1-Proposed Measures'!I"&amp;(17+G63))</f>
        <v>#REF!</v>
      </c>
      <c r="H64" s="59"/>
      <c r="I64" s="59"/>
      <c r="J64" s="60" t="s">
        <v>220</v>
      </c>
      <c r="K64" s="61" t="e" cm="1">
        <f t="array" aca="1" ref="K64" ca="1">INDIRECT("'1-Proposed Measures'!I"&amp;(17+K63))</f>
        <v>#REF!</v>
      </c>
      <c r="L64" s="59"/>
      <c r="M64" s="59"/>
      <c r="N64" s="60" t="s">
        <v>220</v>
      </c>
      <c r="O64" s="61" t="e" cm="1">
        <f t="array" aca="1" ref="O64" ca="1">INDIRECT("'1-Proposed Measures'!I"&amp;(17+O63))</f>
        <v>#REF!</v>
      </c>
      <c r="P64" s="59"/>
      <c r="Q64" s="59"/>
      <c r="R64" s="60" t="s">
        <v>220</v>
      </c>
      <c r="S64" s="61" t="e" cm="1">
        <f t="array" aca="1" ref="S64" ca="1">INDIRECT("'1-Proposed Measures'!I"&amp;(17+S63))</f>
        <v>#REF!</v>
      </c>
      <c r="T64" s="59"/>
    </row>
    <row r="65" spans="1:20" ht="14.5" x14ac:dyDescent="0.35">
      <c r="A65" s="59"/>
      <c r="B65" s="62" t="str">
        <f>$B$5</f>
        <v>End Use</v>
      </c>
      <c r="C65" s="61" t="e" cm="1">
        <f t="array" aca="1" ref="C65" ca="1">INDIRECT("'1-Proposed Measures'!e"&amp;(17+C63))</f>
        <v>#REF!</v>
      </c>
      <c r="D65" s="59"/>
      <c r="E65" s="59"/>
      <c r="F65" s="62" t="str">
        <f>$B$5</f>
        <v>End Use</v>
      </c>
      <c r="G65" s="61" t="e" cm="1">
        <f t="array" aca="1" ref="G65" ca="1">INDIRECT("'1-Proposed Measures'!e"&amp;(17+G63))</f>
        <v>#REF!</v>
      </c>
      <c r="H65" s="59"/>
      <c r="I65" s="59"/>
      <c r="J65" s="62" t="str">
        <f>$B$5</f>
        <v>End Use</v>
      </c>
      <c r="K65" s="61" t="e" cm="1">
        <f t="array" aca="1" ref="K65" ca="1">INDIRECT("'1-Proposed Measures'!e"&amp;(17+K63))</f>
        <v>#REF!</v>
      </c>
      <c r="L65" s="59"/>
      <c r="M65" s="59"/>
      <c r="N65" s="62" t="str">
        <f>$B$5</f>
        <v>End Use</v>
      </c>
      <c r="O65" s="61" t="e" cm="1">
        <f t="array" aca="1" ref="O65" ca="1">INDIRECT("'1-Proposed Measures'!e"&amp;(17+O63))</f>
        <v>#REF!</v>
      </c>
      <c r="P65" s="59"/>
      <c r="Q65" s="59"/>
      <c r="R65" s="62" t="str">
        <f>$B$5</f>
        <v>End Use</v>
      </c>
      <c r="S65" s="61" t="e" cm="1">
        <f t="array" aca="1" ref="S65" ca="1">INDIRECT("'1-Proposed Measures'!e"&amp;(17+S63))</f>
        <v>#REF!</v>
      </c>
      <c r="T65" s="59"/>
    </row>
    <row r="66" spans="1:20" ht="14.5" x14ac:dyDescent="0.35">
      <c r="A66" s="59"/>
      <c r="B66" s="60" t="s">
        <v>221</v>
      </c>
      <c r="C66" s="61" t="e" cm="1">
        <f t="array" aca="1" ref="C66" ca="1">INDIRECT("'1-Proposed Measures'!f"&amp;(17+C63))</f>
        <v>#REF!</v>
      </c>
      <c r="D66" s="59"/>
      <c r="E66" s="59"/>
      <c r="F66" s="60" t="s">
        <v>221</v>
      </c>
      <c r="G66" s="61" t="e" cm="1">
        <f t="array" aca="1" ref="G66" ca="1">INDIRECT("'1-Proposed Measures'!f"&amp;(17+G63))</f>
        <v>#REF!</v>
      </c>
      <c r="H66" s="59"/>
      <c r="I66" s="59"/>
      <c r="J66" s="60" t="s">
        <v>221</v>
      </c>
      <c r="K66" s="61" t="e" cm="1">
        <f t="array" aca="1" ref="K66" ca="1">INDIRECT("'1-Proposed Measures'!f"&amp;(17+K63))</f>
        <v>#REF!</v>
      </c>
      <c r="L66" s="59"/>
      <c r="M66" s="59"/>
      <c r="N66" s="60" t="s">
        <v>221</v>
      </c>
      <c r="O66" s="61" t="e" cm="1">
        <f t="array" aca="1" ref="O66" ca="1">INDIRECT("'1-Proposed Measures'!f"&amp;(17+O63))</f>
        <v>#REF!</v>
      </c>
      <c r="P66" s="59"/>
      <c r="Q66" s="59"/>
      <c r="R66" s="60" t="s">
        <v>221</v>
      </c>
      <c r="S66" s="61" t="e" cm="1">
        <f t="array" aca="1" ref="S66" ca="1">INDIRECT("'1-Proposed Measures'!f"&amp;(17+S63))</f>
        <v>#REF!</v>
      </c>
      <c r="T66" s="59"/>
    </row>
    <row r="67" spans="1:20" ht="14.5" x14ac:dyDescent="0.35">
      <c r="A67" s="59"/>
      <c r="B67" s="60" t="s">
        <v>222</v>
      </c>
      <c r="C67" s="61"/>
      <c r="D67" s="59"/>
      <c r="E67" s="59"/>
      <c r="F67" s="60" t="s">
        <v>222</v>
      </c>
      <c r="G67" s="61"/>
      <c r="H67" s="59"/>
      <c r="I67" s="59"/>
      <c r="J67" s="60" t="s">
        <v>222</v>
      </c>
      <c r="K67" s="61"/>
      <c r="L67" s="59"/>
      <c r="M67" s="59"/>
      <c r="N67" s="60" t="s">
        <v>222</v>
      </c>
      <c r="O67" s="61"/>
      <c r="P67" s="59"/>
      <c r="Q67" s="59"/>
      <c r="R67" s="60" t="s">
        <v>222</v>
      </c>
      <c r="S67" s="61"/>
      <c r="T67" s="59"/>
    </row>
    <row r="68" spans="1:20" ht="14.5" x14ac:dyDescent="0.35">
      <c r="A68" s="59"/>
      <c r="B68" s="60" t="s">
        <v>223</v>
      </c>
      <c r="C68" s="61" t="e" cm="1">
        <f t="array" aca="1" ref="C68" ca="1">INDIRECT("'1-Proposed Measures'!u"&amp;(17+C63))</f>
        <v>#REF!</v>
      </c>
      <c r="D68" s="59"/>
      <c r="E68" s="59"/>
      <c r="F68" s="60" t="s">
        <v>223</v>
      </c>
      <c r="G68" s="61" t="e" cm="1">
        <f t="array" aca="1" ref="G68" ca="1">INDIRECT("'1-Proposed Measures'!u"&amp;(17+G63))</f>
        <v>#REF!</v>
      </c>
      <c r="H68" s="59"/>
      <c r="I68" s="59"/>
      <c r="J68" s="60" t="s">
        <v>223</v>
      </c>
      <c r="K68" s="61" t="e" cm="1">
        <f t="array" aca="1" ref="K68" ca="1">INDIRECT("'1-Proposed Measures'!u"&amp;(17+K63))</f>
        <v>#REF!</v>
      </c>
      <c r="L68" s="59"/>
      <c r="M68" s="59"/>
      <c r="N68" s="60" t="s">
        <v>223</v>
      </c>
      <c r="O68" s="61" t="e" cm="1">
        <f t="array" aca="1" ref="O68" ca="1">INDIRECT("'1-Proposed Measures'!u"&amp;(17+O63))</f>
        <v>#REF!</v>
      </c>
      <c r="P68" s="59"/>
      <c r="Q68" s="59"/>
      <c r="R68" s="60" t="s">
        <v>223</v>
      </c>
      <c r="S68" s="61" t="e" cm="1">
        <f t="array" aca="1" ref="S68" ca="1">INDIRECT("'1-Proposed Measures'!u"&amp;(17+S63))</f>
        <v>#REF!</v>
      </c>
      <c r="T68" s="59"/>
    </row>
    <row r="69" spans="1:20" ht="14.5" x14ac:dyDescent="0.35">
      <c r="A69" s="59"/>
      <c r="B69" s="60" t="s">
        <v>224</v>
      </c>
      <c r="C69" s="61" t="e" cm="1">
        <f t="array" aca="1" ref="C69" ca="1">INDIRECT("'1-Proposed Measures'!p"&amp;(17+C63))</f>
        <v>#REF!</v>
      </c>
      <c r="D69" s="59"/>
      <c r="E69" s="59"/>
      <c r="F69" s="60" t="s">
        <v>224</v>
      </c>
      <c r="G69" s="61" t="e" cm="1">
        <f t="array" aca="1" ref="G69" ca="1">INDIRECT("'1-Proposed Measures'!p"&amp;(17+G63))</f>
        <v>#REF!</v>
      </c>
      <c r="H69" s="59"/>
      <c r="I69" s="59"/>
      <c r="J69" s="60" t="s">
        <v>224</v>
      </c>
      <c r="K69" s="61" t="e" cm="1">
        <f t="array" aca="1" ref="K69" ca="1">INDIRECT("'1-Proposed Measures'!p"&amp;(17+K63))</f>
        <v>#REF!</v>
      </c>
      <c r="L69" s="59"/>
      <c r="M69" s="59"/>
      <c r="N69" s="60" t="s">
        <v>224</v>
      </c>
      <c r="O69" s="61" t="e" cm="1">
        <f t="array" aca="1" ref="O69" ca="1">INDIRECT("'1-Proposed Measures'!p"&amp;(17+O63))</f>
        <v>#REF!</v>
      </c>
      <c r="P69" s="59"/>
      <c r="Q69" s="59"/>
      <c r="R69" s="60" t="s">
        <v>224</v>
      </c>
      <c r="S69" s="61" t="e" cm="1">
        <f t="array" aca="1" ref="S69" ca="1">INDIRECT("'1-Proposed Measures'!p"&amp;(17+S63))</f>
        <v>#REF!</v>
      </c>
      <c r="T69" s="59"/>
    </row>
    <row r="70" spans="1:20" ht="14.5" x14ac:dyDescent="0.35">
      <c r="A70" s="59"/>
      <c r="B70" s="60" t="s">
        <v>225</v>
      </c>
      <c r="C70" s="61"/>
      <c r="D70" s="59"/>
      <c r="E70" s="59"/>
      <c r="F70" s="60" t="s">
        <v>225</v>
      </c>
      <c r="G70" s="61"/>
      <c r="H70" s="59"/>
      <c r="I70" s="59"/>
      <c r="J70" s="60" t="s">
        <v>225</v>
      </c>
      <c r="K70" s="61"/>
      <c r="L70" s="59"/>
      <c r="M70" s="59"/>
      <c r="N70" s="60" t="s">
        <v>225</v>
      </c>
      <c r="O70" s="61"/>
      <c r="P70" s="59"/>
      <c r="Q70" s="59"/>
      <c r="R70" s="60" t="s">
        <v>225</v>
      </c>
      <c r="S70" s="61"/>
      <c r="T70" s="59"/>
    </row>
    <row r="71" spans="1:20" ht="14.5" x14ac:dyDescent="0.35">
      <c r="A71" s="59"/>
      <c r="B71" s="60" t="s">
        <v>226</v>
      </c>
      <c r="C71" s="61" t="e" cm="1">
        <f t="array" aca="1" ref="C71" ca="1">INDIRECT("'1-Proposed Measures'!s"&amp;(17+C63))</f>
        <v>#REF!</v>
      </c>
      <c r="D71" s="59"/>
      <c r="E71" s="59"/>
      <c r="F71" s="60" t="s">
        <v>226</v>
      </c>
      <c r="G71" s="61" t="e" cm="1">
        <f t="array" aca="1" ref="G71" ca="1">INDIRECT("'1-Proposed Measures'!s"&amp;(17+G63))</f>
        <v>#REF!</v>
      </c>
      <c r="H71" s="59"/>
      <c r="I71" s="59"/>
      <c r="J71" s="60" t="s">
        <v>226</v>
      </c>
      <c r="K71" s="61" t="e" cm="1">
        <f t="array" aca="1" ref="K71" ca="1">INDIRECT("'1-Proposed Measures'!s"&amp;(17+K63))</f>
        <v>#REF!</v>
      </c>
      <c r="L71" s="59"/>
      <c r="M71" s="59"/>
      <c r="N71" s="60" t="s">
        <v>226</v>
      </c>
      <c r="O71" s="61" t="e" cm="1">
        <f t="array" aca="1" ref="O71" ca="1">INDIRECT("'1-Proposed Measures'!s"&amp;(17+O63))</f>
        <v>#REF!</v>
      </c>
      <c r="P71" s="59"/>
      <c r="Q71" s="59"/>
      <c r="R71" s="60" t="s">
        <v>226</v>
      </c>
      <c r="S71" s="61" t="e" cm="1">
        <f t="array" aca="1" ref="S71" ca="1">INDIRECT("'1-Proposed Measures'!s"&amp;(17+S63))</f>
        <v>#REF!</v>
      </c>
      <c r="T71" s="59"/>
    </row>
    <row r="72" spans="1:20" ht="14.5" x14ac:dyDescent="0.35">
      <c r="A72" s="59"/>
      <c r="B72" s="60" t="s">
        <v>227</v>
      </c>
      <c r="C72" s="63" t="s">
        <v>228</v>
      </c>
      <c r="D72" s="59"/>
      <c r="E72" s="59"/>
      <c r="F72" s="60" t="s">
        <v>227</v>
      </c>
      <c r="G72" s="63" t="s">
        <v>228</v>
      </c>
      <c r="H72" s="59"/>
      <c r="I72" s="59"/>
      <c r="J72" s="60" t="s">
        <v>227</v>
      </c>
      <c r="K72" s="63" t="s">
        <v>228</v>
      </c>
      <c r="L72" s="59"/>
      <c r="M72" s="59"/>
      <c r="N72" s="60" t="s">
        <v>227</v>
      </c>
      <c r="O72" s="63" t="s">
        <v>228</v>
      </c>
      <c r="P72" s="59"/>
      <c r="Q72" s="59"/>
      <c r="R72" s="60" t="s">
        <v>227</v>
      </c>
      <c r="S72" s="63" t="s">
        <v>228</v>
      </c>
      <c r="T72" s="59"/>
    </row>
    <row r="73" spans="1:20" ht="14.5" x14ac:dyDescent="0.35">
      <c r="A73" s="59"/>
      <c r="B73" s="60" t="s">
        <v>229</v>
      </c>
      <c r="C73" s="65" t="e">
        <f ca="1">C68</f>
        <v>#REF!</v>
      </c>
      <c r="D73" s="59"/>
      <c r="E73" s="59"/>
      <c r="F73" s="60" t="s">
        <v>229</v>
      </c>
      <c r="G73" s="65" t="e">
        <f ca="1">G68</f>
        <v>#REF!</v>
      </c>
      <c r="H73" s="59"/>
      <c r="I73" s="59"/>
      <c r="J73" s="60" t="s">
        <v>229</v>
      </c>
      <c r="K73" s="65" t="e">
        <f ca="1">K68</f>
        <v>#REF!</v>
      </c>
      <c r="L73" s="59"/>
      <c r="M73" s="59"/>
      <c r="N73" s="60" t="s">
        <v>229</v>
      </c>
      <c r="O73" s="65" t="e">
        <f ca="1">O68</f>
        <v>#REF!</v>
      </c>
      <c r="P73" s="59"/>
      <c r="Q73" s="59"/>
      <c r="R73" s="60" t="s">
        <v>229</v>
      </c>
      <c r="S73" s="65" t="e">
        <f ca="1">S68</f>
        <v>#REF!</v>
      </c>
      <c r="T73" s="59"/>
    </row>
    <row r="74" spans="1:20" ht="14.5" x14ac:dyDescent="0.35">
      <c r="A74" s="59"/>
      <c r="B74" s="60" t="s">
        <v>230</v>
      </c>
      <c r="C74" s="64"/>
      <c r="D74" s="59"/>
      <c r="E74" s="59"/>
      <c r="F74" s="60" t="s">
        <v>230</v>
      </c>
      <c r="G74" s="64"/>
      <c r="H74" s="59"/>
      <c r="I74" s="59"/>
      <c r="J74" s="60" t="s">
        <v>230</v>
      </c>
      <c r="K74" s="64"/>
      <c r="L74" s="59"/>
      <c r="M74" s="59"/>
      <c r="N74" s="60" t="s">
        <v>230</v>
      </c>
      <c r="O74" s="64"/>
      <c r="P74" s="59"/>
      <c r="Q74" s="59"/>
      <c r="R74" s="60" t="s">
        <v>230</v>
      </c>
      <c r="S74" s="64"/>
      <c r="T74" s="59"/>
    </row>
    <row r="75" spans="1:20" ht="14.5" x14ac:dyDescent="0.35">
      <c r="A75" s="59"/>
      <c r="B75" s="60" t="s">
        <v>231</v>
      </c>
      <c r="C75" s="64"/>
      <c r="D75" s="59"/>
      <c r="E75" s="59"/>
      <c r="F75" s="60" t="s">
        <v>231</v>
      </c>
      <c r="G75" s="64"/>
      <c r="H75" s="59"/>
      <c r="I75" s="59"/>
      <c r="J75" s="60" t="s">
        <v>231</v>
      </c>
      <c r="K75" s="64"/>
      <c r="L75" s="59"/>
      <c r="M75" s="59"/>
      <c r="N75" s="60" t="s">
        <v>231</v>
      </c>
      <c r="O75" s="64"/>
      <c r="P75" s="59"/>
      <c r="Q75" s="59"/>
      <c r="R75" s="60" t="s">
        <v>231</v>
      </c>
      <c r="S75" s="64"/>
      <c r="T75" s="59"/>
    </row>
    <row r="76" spans="1:20" ht="14.5" x14ac:dyDescent="0.35">
      <c r="A76" s="59"/>
      <c r="B76" s="60" t="s">
        <v>232</v>
      </c>
      <c r="C76" s="65" t="e">
        <f ca="1">C71</f>
        <v>#REF!</v>
      </c>
      <c r="D76" s="59"/>
      <c r="E76" s="59"/>
      <c r="F76" s="60" t="s">
        <v>232</v>
      </c>
      <c r="G76" s="65" t="e">
        <f ca="1">G71</f>
        <v>#REF!</v>
      </c>
      <c r="H76" s="59"/>
      <c r="I76" s="59"/>
      <c r="J76" s="60" t="s">
        <v>232</v>
      </c>
      <c r="K76" s="65" t="e">
        <f ca="1">K71</f>
        <v>#REF!</v>
      </c>
      <c r="L76" s="59"/>
      <c r="M76" s="59"/>
      <c r="N76" s="60" t="s">
        <v>232</v>
      </c>
      <c r="O76" s="65" t="e">
        <f ca="1">O71</f>
        <v>#REF!</v>
      </c>
      <c r="P76" s="59"/>
      <c r="Q76" s="59"/>
      <c r="R76" s="60" t="s">
        <v>232</v>
      </c>
      <c r="S76" s="65" t="e">
        <f ca="1">S71</f>
        <v>#REF!</v>
      </c>
      <c r="T76" s="59"/>
    </row>
    <row r="77" spans="1:20" ht="14.5" x14ac:dyDescent="0.35">
      <c r="A77" s="59"/>
      <c r="B77" s="60" t="s">
        <v>233</v>
      </c>
      <c r="C77" s="61" t="e" cm="1">
        <f t="array" aca="1" ref="C77" ca="1">INDIRECT("'1-Proposed Measures'!t"&amp;(17+C63))</f>
        <v>#REF!</v>
      </c>
      <c r="D77" s="59"/>
      <c r="E77" s="59"/>
      <c r="F77" s="60" t="s">
        <v>233</v>
      </c>
      <c r="G77" s="61" t="e" cm="1">
        <f t="array" aca="1" ref="G77" ca="1">INDIRECT("'1-Proposed Measures'!t"&amp;(17+G63))</f>
        <v>#REF!</v>
      </c>
      <c r="H77" s="59"/>
      <c r="I77" s="59"/>
      <c r="J77" s="60" t="s">
        <v>233</v>
      </c>
      <c r="K77" s="61" t="e" cm="1">
        <f t="array" aca="1" ref="K77" ca="1">INDIRECT("'1-Proposed Measures'!t"&amp;(17+K63))</f>
        <v>#REF!</v>
      </c>
      <c r="L77" s="59"/>
      <c r="M77" s="59"/>
      <c r="N77" s="60" t="s">
        <v>233</v>
      </c>
      <c r="O77" s="61" t="e" cm="1">
        <f t="array" aca="1" ref="O77" ca="1">INDIRECT("'1-Proposed Measures'!t"&amp;(17+O63))</f>
        <v>#REF!</v>
      </c>
      <c r="P77" s="59"/>
      <c r="Q77" s="59"/>
      <c r="R77" s="60" t="s">
        <v>233</v>
      </c>
      <c r="S77" s="61" t="e" cm="1">
        <f t="array" aca="1" ref="S77" ca="1">INDIRECT("'1-Proposed Measures'!t"&amp;(17+S63))</f>
        <v>#REF!</v>
      </c>
      <c r="T77" s="59"/>
    </row>
    <row r="78" spans="1:20" ht="14.5" x14ac:dyDescent="0.35">
      <c r="A78" s="59"/>
      <c r="B78" s="60" t="s">
        <v>234</v>
      </c>
      <c r="C78" s="61" t="e" cm="1">
        <f t="array" aca="1" ref="C78" ca="1">IF(INDIRECT("'1-Proposed Measures'!n"&amp;(17+C63))&lt;&gt;"NA", INDIRECT("'1-Proposed Measures'!n"&amp;(17+C63)), " ")</f>
        <v>#REF!</v>
      </c>
      <c r="D78" s="59"/>
      <c r="E78" s="59"/>
      <c r="F78" s="60" t="s">
        <v>234</v>
      </c>
      <c r="G78" s="61" t="e" cm="1">
        <f t="array" aca="1" ref="G78" ca="1">IF(INDIRECT("'1-Proposed Measures'!n"&amp;(17+G63))&lt;&gt;"NA", INDIRECT("'1-Proposed Measures'!n"&amp;(17+G63)), " ")</f>
        <v>#REF!</v>
      </c>
      <c r="H78" s="59"/>
      <c r="I78" s="59"/>
      <c r="J78" s="60" t="s">
        <v>234</v>
      </c>
      <c r="K78" s="61" t="e" cm="1">
        <f t="array" aca="1" ref="K78" ca="1">IF(INDIRECT("'1-Proposed Measures'!n"&amp;(17+K63))&lt;&gt;"NA", INDIRECT("'1-Proposed Measures'!n"&amp;(17+K63)), " ")</f>
        <v>#REF!</v>
      </c>
      <c r="L78" s="59"/>
      <c r="M78" s="59"/>
      <c r="N78" s="60" t="s">
        <v>234</v>
      </c>
      <c r="O78" s="61" t="e" cm="1">
        <f t="array" aca="1" ref="O78" ca="1">IF(INDIRECT("'1-Proposed Measures'!n"&amp;(17+O63))&lt;&gt;"NA", INDIRECT("'1-Proposed Measures'!n"&amp;(17+O63)), " ")</f>
        <v>#REF!</v>
      </c>
      <c r="P78" s="59"/>
      <c r="Q78" s="59"/>
      <c r="R78" s="60" t="s">
        <v>234</v>
      </c>
      <c r="S78" s="61" t="e" cm="1">
        <f t="array" aca="1" ref="S78" ca="1">IF(INDIRECT("'1-Proposed Measures'!n"&amp;(17+S63))&lt;&gt;"NA", INDIRECT("'1-Proposed Measures'!n"&amp;(17+S63)), " ")</f>
        <v>#REF!</v>
      </c>
      <c r="T78" s="59"/>
    </row>
    <row r="79" spans="1:20" ht="14.5" x14ac:dyDescent="0.35">
      <c r="A79" s="59"/>
      <c r="B79" s="60" t="s">
        <v>235</v>
      </c>
      <c r="C79" s="65" t="e">
        <f ca="1">-1*C76</f>
        <v>#REF!</v>
      </c>
      <c r="D79" s="59"/>
      <c r="E79" s="59"/>
      <c r="F79" s="60" t="s">
        <v>235</v>
      </c>
      <c r="G79" s="65" t="e">
        <f ca="1">-1*G76</f>
        <v>#REF!</v>
      </c>
      <c r="H79" s="59"/>
      <c r="I79" s="59"/>
      <c r="J79" s="60" t="s">
        <v>235</v>
      </c>
      <c r="K79" s="65" t="e">
        <f ca="1">-1*K76</f>
        <v>#REF!</v>
      </c>
      <c r="L79" s="59"/>
      <c r="M79" s="59"/>
      <c r="N79" s="60" t="s">
        <v>235</v>
      </c>
      <c r="O79" s="65" t="e">
        <f ca="1">-1*O76</f>
        <v>#REF!</v>
      </c>
      <c r="P79" s="59"/>
      <c r="Q79" s="59"/>
      <c r="R79" s="60" t="s">
        <v>235</v>
      </c>
      <c r="S79" s="65" t="e">
        <f ca="1">-1*S76</f>
        <v>#REF!</v>
      </c>
      <c r="T79" s="59"/>
    </row>
    <row r="80" spans="1:20" ht="14.5" x14ac:dyDescent="0.35">
      <c r="A80" s="59"/>
      <c r="B80" s="60" t="s">
        <v>236</v>
      </c>
      <c r="C80" s="66" t="e" cm="1">
        <f t="array" aca="1" ref="C80" ca="1">INDIRECT("'1-Proposed Measures'!q"&amp;(17+C63))</f>
        <v>#REF!</v>
      </c>
      <c r="D80" s="59"/>
      <c r="E80" s="59"/>
      <c r="F80" s="60" t="s">
        <v>236</v>
      </c>
      <c r="G80" s="66" t="e" cm="1">
        <f t="array" aca="1" ref="G80" ca="1">INDIRECT("'1-Proposed Measures'!q"&amp;(17+G63))</f>
        <v>#REF!</v>
      </c>
      <c r="H80" s="59"/>
      <c r="I80" s="59"/>
      <c r="J80" s="60" t="s">
        <v>236</v>
      </c>
      <c r="K80" s="66" t="e" cm="1">
        <f t="array" aca="1" ref="K80" ca="1">INDIRECT("'1-Proposed Measures'!q"&amp;(17+K63))</f>
        <v>#REF!</v>
      </c>
      <c r="L80" s="59"/>
      <c r="M80" s="59"/>
      <c r="N80" s="60" t="s">
        <v>236</v>
      </c>
      <c r="O80" s="66" t="e" cm="1">
        <f t="array" aca="1" ref="O80" ca="1">INDIRECT("'1-Proposed Measures'!q"&amp;(17+O63))</f>
        <v>#REF!</v>
      </c>
      <c r="P80" s="59"/>
      <c r="Q80" s="59"/>
      <c r="R80" s="60" t="s">
        <v>236</v>
      </c>
      <c r="S80" s="66" t="e" cm="1">
        <f t="array" aca="1" ref="S80" ca="1">INDIRECT("'1-Proposed Measures'!q"&amp;(17+S63))</f>
        <v>#REF!</v>
      </c>
      <c r="T80" s="59"/>
    </row>
    <row r="81" spans="1:20" ht="14.5" x14ac:dyDescent="0.35">
      <c r="A81" s="59"/>
      <c r="B81" s="60" t="s">
        <v>237</v>
      </c>
      <c r="C81" s="65" t="e">
        <f ca="1">C69</f>
        <v>#REF!</v>
      </c>
      <c r="D81" s="59"/>
      <c r="E81" s="59"/>
      <c r="F81" s="60" t="s">
        <v>237</v>
      </c>
      <c r="G81" s="65" t="e">
        <f ca="1">G69</f>
        <v>#REF!</v>
      </c>
      <c r="H81" s="59"/>
      <c r="I81" s="59"/>
      <c r="J81" s="60" t="s">
        <v>237</v>
      </c>
      <c r="K81" s="65" t="e">
        <f ca="1">K69</f>
        <v>#REF!</v>
      </c>
      <c r="L81" s="59"/>
      <c r="M81" s="59"/>
      <c r="N81" s="60" t="s">
        <v>237</v>
      </c>
      <c r="O81" s="65" t="e">
        <f ca="1">O69</f>
        <v>#REF!</v>
      </c>
      <c r="P81" s="59"/>
      <c r="Q81" s="59"/>
      <c r="R81" s="60" t="s">
        <v>237</v>
      </c>
      <c r="S81" s="65" t="e">
        <f ca="1">S69</f>
        <v>#REF!</v>
      </c>
      <c r="T81" s="59"/>
    </row>
    <row r="82" spans="1:20" ht="14.5" x14ac:dyDescent="0.35">
      <c r="A82" s="59"/>
      <c r="B82" s="60" t="s">
        <v>238</v>
      </c>
      <c r="C82" s="61" t="e" cm="1">
        <f t="array" aca="1" ref="C82" ca="1">INDIRECT("'1-Proposed Measures'!t"&amp;(17+C63))</f>
        <v>#REF!</v>
      </c>
      <c r="D82" s="59"/>
      <c r="E82" s="59"/>
      <c r="F82" s="60" t="s">
        <v>238</v>
      </c>
      <c r="G82" s="61" t="e" cm="1">
        <f t="array" aca="1" ref="G82" ca="1">INDIRECT("'1-Proposed Measures'!t"&amp;(17+G63))</f>
        <v>#REF!</v>
      </c>
      <c r="H82" s="59"/>
      <c r="I82" s="59"/>
      <c r="J82" s="60" t="s">
        <v>238</v>
      </c>
      <c r="K82" s="61" t="e" cm="1">
        <f t="array" aca="1" ref="K82" ca="1">INDIRECT("'1-Proposed Measures'!t"&amp;(17+K63))</f>
        <v>#REF!</v>
      </c>
      <c r="L82" s="59"/>
      <c r="M82" s="59"/>
      <c r="N82" s="60" t="s">
        <v>238</v>
      </c>
      <c r="O82" s="61" t="e" cm="1">
        <f t="array" aca="1" ref="O82" ca="1">INDIRECT("'1-Proposed Measures'!t"&amp;(17+O63))</f>
        <v>#REF!</v>
      </c>
      <c r="P82" s="59"/>
      <c r="Q82" s="59"/>
      <c r="R82" s="60" t="s">
        <v>238</v>
      </c>
      <c r="S82" s="61" t="e" cm="1">
        <f t="array" aca="1" ref="S82" ca="1">INDIRECT("'1-Proposed Measures'!t"&amp;(17+S63))</f>
        <v>#REF!</v>
      </c>
      <c r="T82" s="59"/>
    </row>
    <row r="83" spans="1:20" ht="14.5" x14ac:dyDescent="0.35">
      <c r="A83" s="59"/>
      <c r="B83" s="60" t="s">
        <v>239</v>
      </c>
      <c r="C83" s="61" t="e" cm="1">
        <f t="array" aca="1" ref="C83" ca="1">INDIRECT("'1-Proposed Measures'!ae"&amp;(17+C63))</f>
        <v>#REF!</v>
      </c>
      <c r="D83" s="59"/>
      <c r="E83" s="59"/>
      <c r="F83" s="60" t="s">
        <v>239</v>
      </c>
      <c r="G83" s="61" t="e" cm="1">
        <f t="array" aca="1" ref="G83" ca="1">INDIRECT("'1-Proposed Measures'!ae"&amp;(17+G63))</f>
        <v>#REF!</v>
      </c>
      <c r="H83" s="59"/>
      <c r="I83" s="59"/>
      <c r="J83" s="60" t="s">
        <v>239</v>
      </c>
      <c r="K83" s="61" t="e" cm="1">
        <f t="array" aca="1" ref="K83" ca="1">INDIRECT("'1-Proposed Measures'!ae"&amp;(17+K63))</f>
        <v>#REF!</v>
      </c>
      <c r="L83" s="59"/>
      <c r="M83" s="59"/>
      <c r="N83" s="60" t="s">
        <v>239</v>
      </c>
      <c r="O83" s="61" t="e" cm="1">
        <f t="array" aca="1" ref="O83" ca="1">INDIRECT("'1-Proposed Measures'!ae"&amp;(17+O63))</f>
        <v>#REF!</v>
      </c>
      <c r="P83" s="59"/>
      <c r="Q83" s="59"/>
      <c r="R83" s="60" t="s">
        <v>239</v>
      </c>
      <c r="S83" s="61" t="e" cm="1">
        <f t="array" aca="1" ref="S83" ca="1">INDIRECT("'1-Proposed Measures'!ae"&amp;(17+S63))</f>
        <v>#REF!</v>
      </c>
      <c r="T83" s="59"/>
    </row>
    <row r="84" spans="1:20" ht="14.5" x14ac:dyDescent="0.35">
      <c r="A84" s="59"/>
      <c r="B84" s="60" t="s">
        <v>240</v>
      </c>
      <c r="C84" s="64"/>
      <c r="D84" s="59"/>
      <c r="E84" s="59"/>
      <c r="F84" s="60" t="s">
        <v>240</v>
      </c>
      <c r="G84" s="64"/>
      <c r="H84" s="59"/>
      <c r="I84" s="59"/>
      <c r="J84" s="60" t="s">
        <v>240</v>
      </c>
      <c r="K84" s="64"/>
      <c r="L84" s="59"/>
      <c r="M84" s="59"/>
      <c r="N84" s="60" t="s">
        <v>240</v>
      </c>
      <c r="O84" s="64"/>
      <c r="P84" s="59"/>
      <c r="Q84" s="59"/>
      <c r="R84" s="60" t="s">
        <v>240</v>
      </c>
      <c r="S84" s="64"/>
      <c r="T84" s="59"/>
    </row>
    <row r="85" spans="1:20" ht="14.5" x14ac:dyDescent="0.35">
      <c r="A85" s="59"/>
      <c r="B85" s="60" t="s">
        <v>241</v>
      </c>
      <c r="C85" s="61" t="e" cm="1">
        <f t="array" aca="1" ref="C85" ca="1">INDIRECT("'1-Proposed Measures'!af"&amp;(17+C63))</f>
        <v>#REF!</v>
      </c>
      <c r="D85" s="59"/>
      <c r="E85" s="59"/>
      <c r="F85" s="60" t="s">
        <v>241</v>
      </c>
      <c r="G85" s="61" t="e" cm="1">
        <f t="array" aca="1" ref="G85" ca="1">INDIRECT("'1-Proposed Measures'!af"&amp;(17+G63))</f>
        <v>#REF!</v>
      </c>
      <c r="H85" s="59"/>
      <c r="I85" s="59"/>
      <c r="J85" s="60" t="s">
        <v>241</v>
      </c>
      <c r="K85" s="61" t="e" cm="1">
        <f t="array" aca="1" ref="K85" ca="1">INDIRECT("'1-Proposed Measures'!af"&amp;(17+K63))</f>
        <v>#REF!</v>
      </c>
      <c r="L85" s="59"/>
      <c r="M85" s="59"/>
      <c r="N85" s="60" t="s">
        <v>241</v>
      </c>
      <c r="O85" s="61" t="e" cm="1">
        <f t="array" aca="1" ref="O85" ca="1">INDIRECT("'1-Proposed Measures'!af"&amp;(17+O63))</f>
        <v>#REF!</v>
      </c>
      <c r="P85" s="59"/>
      <c r="Q85" s="59"/>
      <c r="R85" s="60" t="s">
        <v>241</v>
      </c>
      <c r="S85" s="61" t="e" cm="1">
        <f t="array" aca="1" ref="S85" ca="1">INDIRECT("'1-Proposed Measures'!af"&amp;(17+S63))</f>
        <v>#REF!</v>
      </c>
      <c r="T85" s="59"/>
    </row>
    <row r="86" spans="1:20" ht="14.5" x14ac:dyDescent="0.35">
      <c r="A86" s="59"/>
      <c r="B86" s="60" t="s">
        <v>242</v>
      </c>
      <c r="C86" s="61" t="e" cm="1">
        <f t="array" aca="1" ref="C86" ca="1">INDIRECT("'1-Proposed Measures'!ag"&amp;(17+C63))</f>
        <v>#REF!</v>
      </c>
      <c r="D86" s="59"/>
      <c r="E86" s="59"/>
      <c r="F86" s="60" t="s">
        <v>242</v>
      </c>
      <c r="G86" s="61" t="e" cm="1">
        <f t="array" aca="1" ref="G86" ca="1">INDIRECT("'1-Proposed Measures'!ag"&amp;(17+G63))</f>
        <v>#REF!</v>
      </c>
      <c r="H86" s="59"/>
      <c r="I86" s="59"/>
      <c r="J86" s="60" t="s">
        <v>242</v>
      </c>
      <c r="K86" s="61" t="e" cm="1">
        <f t="array" aca="1" ref="K86" ca="1">INDIRECT("'1-Proposed Measures'!ag"&amp;(17+K63))</f>
        <v>#REF!</v>
      </c>
      <c r="L86" s="59"/>
      <c r="M86" s="59"/>
      <c r="N86" s="60" t="s">
        <v>242</v>
      </c>
      <c r="O86" s="61" t="e" cm="1">
        <f t="array" aca="1" ref="O86" ca="1">INDIRECT("'1-Proposed Measures'!ag"&amp;(17+O63))</f>
        <v>#REF!</v>
      </c>
      <c r="P86" s="59"/>
      <c r="Q86" s="59"/>
      <c r="R86" s="60" t="s">
        <v>242</v>
      </c>
      <c r="S86" s="61" t="e" cm="1">
        <f t="array" aca="1" ref="S86" ca="1">INDIRECT("'1-Proposed Measures'!ag"&amp;(17+S63))</f>
        <v>#REF!</v>
      </c>
      <c r="T86" s="59"/>
    </row>
    <row r="87" spans="1:20" ht="14.5" x14ac:dyDescent="0.35">
      <c r="A87" s="59"/>
      <c r="B87" s="60" t="s">
        <v>243</v>
      </c>
      <c r="C87" s="64"/>
      <c r="D87" s="59"/>
      <c r="E87" s="59"/>
      <c r="F87" s="60" t="s">
        <v>243</v>
      </c>
      <c r="G87" s="64"/>
      <c r="H87" s="59"/>
      <c r="I87" s="59"/>
      <c r="J87" s="60" t="s">
        <v>243</v>
      </c>
      <c r="K87" s="64"/>
      <c r="L87" s="59"/>
      <c r="M87" s="59"/>
      <c r="N87" s="60" t="s">
        <v>243</v>
      </c>
      <c r="O87" s="64"/>
      <c r="P87" s="59"/>
      <c r="Q87" s="59"/>
      <c r="R87" s="60" t="s">
        <v>243</v>
      </c>
      <c r="S87" s="64"/>
      <c r="T87" s="59"/>
    </row>
    <row r="88" spans="1:20" ht="14.5" x14ac:dyDescent="0.35">
      <c r="A88" s="59"/>
      <c r="B88" s="60" t="s">
        <v>244</v>
      </c>
      <c r="C88" s="64"/>
      <c r="D88" s="59"/>
      <c r="E88" s="59"/>
      <c r="F88" s="60" t="s">
        <v>244</v>
      </c>
      <c r="G88" s="64"/>
      <c r="H88" s="59"/>
      <c r="I88" s="59"/>
      <c r="J88" s="60" t="s">
        <v>244</v>
      </c>
      <c r="K88" s="64"/>
      <c r="L88" s="59"/>
      <c r="M88" s="59"/>
      <c r="N88" s="60" t="s">
        <v>244</v>
      </c>
      <c r="O88" s="64"/>
      <c r="P88" s="59"/>
      <c r="Q88" s="59"/>
      <c r="R88" s="60" t="s">
        <v>244</v>
      </c>
      <c r="S88" s="64"/>
      <c r="T88" s="59"/>
    </row>
    <row r="89" spans="1:20" ht="14.5" x14ac:dyDescent="0.35">
      <c r="A89" s="59"/>
      <c r="B89" s="59"/>
      <c r="C89" s="59"/>
      <c r="D89" s="59"/>
      <c r="E89" s="59"/>
      <c r="F89" s="59"/>
      <c r="G89" s="59"/>
      <c r="H89" s="59"/>
      <c r="I89" s="59"/>
      <c r="J89" s="59"/>
      <c r="K89" s="59"/>
      <c r="L89" s="59"/>
      <c r="M89" s="59"/>
      <c r="N89" s="59"/>
      <c r="O89" s="59"/>
      <c r="P89" s="59"/>
      <c r="Q89" s="59"/>
      <c r="R89" s="59"/>
      <c r="S89" s="59"/>
      <c r="T89" s="59"/>
    </row>
    <row r="90" spans="1:20" ht="14.5" x14ac:dyDescent="0.35">
      <c r="A90" s="59"/>
      <c r="B90" s="59"/>
      <c r="C90" s="59"/>
      <c r="D90" s="59"/>
      <c r="E90" s="59"/>
      <c r="F90" s="59"/>
      <c r="G90" s="59"/>
      <c r="H90" s="59"/>
      <c r="I90" s="59"/>
      <c r="J90" s="59"/>
      <c r="K90" s="59"/>
      <c r="L90" s="59"/>
      <c r="M90" s="59"/>
      <c r="N90" s="59"/>
      <c r="O90" s="59"/>
      <c r="P90" s="59"/>
      <c r="Q90" s="59"/>
      <c r="R90" s="59"/>
      <c r="S90" s="59"/>
      <c r="T90" s="59"/>
    </row>
    <row r="91" spans="1:20" ht="14.5" x14ac:dyDescent="0.35">
      <c r="A91" s="59"/>
      <c r="B91" s="342" t="s">
        <v>255</v>
      </c>
      <c r="C91" s="342"/>
      <c r="D91" s="59"/>
      <c r="E91" s="59"/>
      <c r="F91" s="342" t="s">
        <v>256</v>
      </c>
      <c r="G91" s="342"/>
      <c r="H91" s="59"/>
      <c r="I91" s="59"/>
      <c r="J91" s="342" t="s">
        <v>257</v>
      </c>
      <c r="K91" s="342"/>
      <c r="L91" s="59"/>
      <c r="M91" s="59"/>
      <c r="N91" s="342" t="s">
        <v>258</v>
      </c>
      <c r="O91" s="342"/>
      <c r="P91" s="59"/>
      <c r="Q91" s="59"/>
      <c r="R91" s="342" t="s">
        <v>259</v>
      </c>
      <c r="S91" s="342"/>
      <c r="T91" s="59"/>
    </row>
    <row r="92" spans="1:20" ht="14.5" x14ac:dyDescent="0.35">
      <c r="A92" s="59"/>
      <c r="B92" s="59"/>
      <c r="C92" s="59"/>
      <c r="D92" s="59"/>
      <c r="E92" s="59"/>
      <c r="F92" s="59"/>
      <c r="G92" s="59"/>
      <c r="H92" s="59"/>
      <c r="I92" s="59"/>
      <c r="J92" s="59"/>
      <c r="K92" s="59"/>
      <c r="L92" s="59"/>
      <c r="M92" s="59"/>
      <c r="N92" s="59"/>
      <c r="O92" s="59"/>
      <c r="P92" s="59"/>
      <c r="Q92" s="59"/>
      <c r="R92" s="59"/>
      <c r="S92" s="59"/>
      <c r="T92" s="59"/>
    </row>
    <row r="93" spans="1:20" ht="14.5" x14ac:dyDescent="0.35">
      <c r="A93" s="59"/>
      <c r="B93" s="60" t="s">
        <v>219</v>
      </c>
      <c r="C93" s="61" t="e">
        <f>'1-Proposed Measures'!#REF!</f>
        <v>#REF!</v>
      </c>
      <c r="D93" s="59"/>
      <c r="E93" s="59"/>
      <c r="F93" s="60" t="s">
        <v>219</v>
      </c>
      <c r="G93" s="61" t="e">
        <f>'1-Proposed Measures'!#REF!</f>
        <v>#REF!</v>
      </c>
      <c r="H93" s="59"/>
      <c r="I93" s="59"/>
      <c r="J93" s="60" t="s">
        <v>219</v>
      </c>
      <c r="K93" s="61" t="e">
        <f>'1-Proposed Measures'!#REF!</f>
        <v>#REF!</v>
      </c>
      <c r="L93" s="59"/>
      <c r="M93" s="59"/>
      <c r="N93" s="60" t="s">
        <v>219</v>
      </c>
      <c r="O93" s="61" t="e">
        <f>'1-Proposed Measures'!#REF!</f>
        <v>#REF!</v>
      </c>
      <c r="P93" s="59"/>
      <c r="Q93" s="59"/>
      <c r="R93" s="60" t="s">
        <v>219</v>
      </c>
      <c r="S93" s="61" t="e">
        <f>'1-Proposed Measures'!#REF!</f>
        <v>#REF!</v>
      </c>
      <c r="T93" s="59"/>
    </row>
    <row r="94" spans="1:20" ht="14.5" x14ac:dyDescent="0.35">
      <c r="A94" s="59"/>
      <c r="B94" s="60" t="s">
        <v>220</v>
      </c>
      <c r="C94" s="61" t="e" cm="1">
        <f t="array" aca="1" ref="C94" ca="1">INDIRECT("'1-Proposed Measures'!I"&amp;(17+C93))</f>
        <v>#REF!</v>
      </c>
      <c r="D94" s="59"/>
      <c r="E94" s="59"/>
      <c r="F94" s="60" t="s">
        <v>220</v>
      </c>
      <c r="G94" s="61" t="e" cm="1">
        <f t="array" aca="1" ref="G94" ca="1">INDIRECT("'1-Proposed Measures'!I"&amp;(17+G93))</f>
        <v>#REF!</v>
      </c>
      <c r="H94" s="59"/>
      <c r="I94" s="59"/>
      <c r="J94" s="60" t="s">
        <v>220</v>
      </c>
      <c r="K94" s="61" t="e" cm="1">
        <f t="array" aca="1" ref="K94" ca="1">INDIRECT("'1-Proposed Measures'!I"&amp;(17+K93))</f>
        <v>#REF!</v>
      </c>
      <c r="L94" s="59"/>
      <c r="M94" s="59"/>
      <c r="N94" s="60" t="s">
        <v>220</v>
      </c>
      <c r="O94" s="61" t="e" cm="1">
        <f t="array" aca="1" ref="O94" ca="1">INDIRECT("'1-Proposed Measures'!I"&amp;(17+O93))</f>
        <v>#REF!</v>
      </c>
      <c r="P94" s="59"/>
      <c r="Q94" s="59"/>
      <c r="R94" s="60" t="s">
        <v>220</v>
      </c>
      <c r="S94" s="61" t="e" cm="1">
        <f t="array" aca="1" ref="S94" ca="1">INDIRECT("'1-Proposed Measures'!I"&amp;(17+S93))</f>
        <v>#REF!</v>
      </c>
      <c r="T94" s="59"/>
    </row>
    <row r="95" spans="1:20" ht="14.5" x14ac:dyDescent="0.35">
      <c r="A95" s="59"/>
      <c r="B95" s="62" t="str">
        <f>$B$5</f>
        <v>End Use</v>
      </c>
      <c r="C95" s="61" t="e" cm="1">
        <f t="array" aca="1" ref="C95" ca="1">INDIRECT("'1-Proposed Measures'!e"&amp;(17+C93))</f>
        <v>#REF!</v>
      </c>
      <c r="D95" s="59"/>
      <c r="E95" s="59"/>
      <c r="F95" s="62" t="str">
        <f>$B$5</f>
        <v>End Use</v>
      </c>
      <c r="G95" s="61" t="e" cm="1">
        <f t="array" aca="1" ref="G95" ca="1">INDIRECT("'1-Proposed Measures'!e"&amp;(17+G93))</f>
        <v>#REF!</v>
      </c>
      <c r="H95" s="59"/>
      <c r="I95" s="59"/>
      <c r="J95" s="62" t="str">
        <f>$B$5</f>
        <v>End Use</v>
      </c>
      <c r="K95" s="61" t="e" cm="1">
        <f t="array" aca="1" ref="K95" ca="1">INDIRECT("'1-Proposed Measures'!e"&amp;(17+K93))</f>
        <v>#REF!</v>
      </c>
      <c r="L95" s="59"/>
      <c r="M95" s="59"/>
      <c r="N95" s="62" t="str">
        <f>$B$5</f>
        <v>End Use</v>
      </c>
      <c r="O95" s="61" t="e" cm="1">
        <f t="array" aca="1" ref="O95" ca="1">INDIRECT("'1-Proposed Measures'!e"&amp;(17+O93))</f>
        <v>#REF!</v>
      </c>
      <c r="P95" s="59"/>
      <c r="Q95" s="59"/>
      <c r="R95" s="62" t="str">
        <f>$B$5</f>
        <v>End Use</v>
      </c>
      <c r="S95" s="61" t="e" cm="1">
        <f t="array" aca="1" ref="S95" ca="1">INDIRECT("'1-Proposed Measures'!e"&amp;(17+S93))</f>
        <v>#REF!</v>
      </c>
      <c r="T95" s="59"/>
    </row>
    <row r="96" spans="1:20" ht="14.5" x14ac:dyDescent="0.35">
      <c r="A96" s="59"/>
      <c r="B96" s="60" t="s">
        <v>221</v>
      </c>
      <c r="C96" s="61" t="e" cm="1">
        <f t="array" aca="1" ref="C96" ca="1">INDIRECT("'1-Proposed Measures'!f"&amp;(17+C93))</f>
        <v>#REF!</v>
      </c>
      <c r="D96" s="59"/>
      <c r="E96" s="59"/>
      <c r="F96" s="60" t="s">
        <v>221</v>
      </c>
      <c r="G96" s="61" t="e" cm="1">
        <f t="array" aca="1" ref="G96" ca="1">INDIRECT("'1-Proposed Measures'!f"&amp;(17+G93))</f>
        <v>#REF!</v>
      </c>
      <c r="H96" s="59"/>
      <c r="I96" s="59"/>
      <c r="J96" s="60" t="s">
        <v>221</v>
      </c>
      <c r="K96" s="61" t="e" cm="1">
        <f t="array" aca="1" ref="K96" ca="1">INDIRECT("'1-Proposed Measures'!f"&amp;(17+K93))</f>
        <v>#REF!</v>
      </c>
      <c r="L96" s="59"/>
      <c r="M96" s="59"/>
      <c r="N96" s="60" t="s">
        <v>221</v>
      </c>
      <c r="O96" s="61" t="e" cm="1">
        <f t="array" aca="1" ref="O96" ca="1">INDIRECT("'1-Proposed Measures'!f"&amp;(17+O93))</f>
        <v>#REF!</v>
      </c>
      <c r="P96" s="59"/>
      <c r="Q96" s="59"/>
      <c r="R96" s="60" t="s">
        <v>221</v>
      </c>
      <c r="S96" s="61" t="e" cm="1">
        <f t="array" aca="1" ref="S96" ca="1">INDIRECT("'1-Proposed Measures'!f"&amp;(17+S93))</f>
        <v>#REF!</v>
      </c>
      <c r="T96" s="59"/>
    </row>
    <row r="97" spans="1:20" ht="14.5" x14ac:dyDescent="0.35">
      <c r="A97" s="59"/>
      <c r="B97" s="60" t="s">
        <v>222</v>
      </c>
      <c r="C97" s="61"/>
      <c r="D97" s="59"/>
      <c r="E97" s="59"/>
      <c r="F97" s="60" t="s">
        <v>222</v>
      </c>
      <c r="G97" s="61"/>
      <c r="H97" s="59"/>
      <c r="I97" s="59"/>
      <c r="J97" s="60" t="s">
        <v>222</v>
      </c>
      <c r="K97" s="61"/>
      <c r="L97" s="59"/>
      <c r="M97" s="59"/>
      <c r="N97" s="60" t="s">
        <v>222</v>
      </c>
      <c r="O97" s="61"/>
      <c r="P97" s="59"/>
      <c r="Q97" s="59"/>
      <c r="R97" s="60" t="s">
        <v>222</v>
      </c>
      <c r="S97" s="61"/>
      <c r="T97" s="59"/>
    </row>
    <row r="98" spans="1:20" ht="14.5" x14ac:dyDescent="0.35">
      <c r="A98" s="59"/>
      <c r="B98" s="60" t="s">
        <v>223</v>
      </c>
      <c r="C98" s="61" t="e" cm="1">
        <f t="array" aca="1" ref="C98" ca="1">INDIRECT("'1-Proposed Measures'!u"&amp;(17+C93))</f>
        <v>#REF!</v>
      </c>
      <c r="D98" s="59"/>
      <c r="E98" s="59"/>
      <c r="F98" s="60" t="s">
        <v>223</v>
      </c>
      <c r="G98" s="61" t="e" cm="1">
        <f t="array" aca="1" ref="G98" ca="1">INDIRECT("'1-Proposed Measures'!u"&amp;(17+G93))</f>
        <v>#REF!</v>
      </c>
      <c r="H98" s="59"/>
      <c r="I98" s="59"/>
      <c r="J98" s="60" t="s">
        <v>223</v>
      </c>
      <c r="K98" s="61" t="e" cm="1">
        <f t="array" aca="1" ref="K98" ca="1">INDIRECT("'1-Proposed Measures'!u"&amp;(17+K93))</f>
        <v>#REF!</v>
      </c>
      <c r="L98" s="59"/>
      <c r="M98" s="59"/>
      <c r="N98" s="60" t="s">
        <v>223</v>
      </c>
      <c r="O98" s="61" t="e" cm="1">
        <f t="array" aca="1" ref="O98" ca="1">INDIRECT("'1-Proposed Measures'!u"&amp;(17+O93))</f>
        <v>#REF!</v>
      </c>
      <c r="P98" s="59"/>
      <c r="Q98" s="59"/>
      <c r="R98" s="60" t="s">
        <v>223</v>
      </c>
      <c r="S98" s="61" t="e" cm="1">
        <f t="array" aca="1" ref="S98" ca="1">INDIRECT("'1-Proposed Measures'!u"&amp;(17+S93))</f>
        <v>#REF!</v>
      </c>
      <c r="T98" s="59"/>
    </row>
    <row r="99" spans="1:20" ht="14.5" x14ac:dyDescent="0.35">
      <c r="A99" s="59"/>
      <c r="B99" s="60" t="s">
        <v>224</v>
      </c>
      <c r="C99" s="61" t="e" cm="1">
        <f t="array" aca="1" ref="C99" ca="1">INDIRECT("'1-Proposed Measures'!p"&amp;(17+C93))</f>
        <v>#REF!</v>
      </c>
      <c r="D99" s="59"/>
      <c r="E99" s="59"/>
      <c r="F99" s="60" t="s">
        <v>224</v>
      </c>
      <c r="G99" s="61" t="e" cm="1">
        <f t="array" aca="1" ref="G99" ca="1">INDIRECT("'1-Proposed Measures'!p"&amp;(17+G93))</f>
        <v>#REF!</v>
      </c>
      <c r="H99" s="59"/>
      <c r="I99" s="59"/>
      <c r="J99" s="60" t="s">
        <v>224</v>
      </c>
      <c r="K99" s="61" t="e" cm="1">
        <f t="array" aca="1" ref="K99" ca="1">INDIRECT("'1-Proposed Measures'!p"&amp;(17+K93))</f>
        <v>#REF!</v>
      </c>
      <c r="L99" s="59"/>
      <c r="M99" s="59"/>
      <c r="N99" s="60" t="s">
        <v>224</v>
      </c>
      <c r="O99" s="61" t="e" cm="1">
        <f t="array" aca="1" ref="O99" ca="1">INDIRECT("'1-Proposed Measures'!p"&amp;(17+O93))</f>
        <v>#REF!</v>
      </c>
      <c r="P99" s="59"/>
      <c r="Q99" s="59"/>
      <c r="R99" s="60" t="s">
        <v>224</v>
      </c>
      <c r="S99" s="61" t="e" cm="1">
        <f t="array" aca="1" ref="S99" ca="1">INDIRECT("'1-Proposed Measures'!p"&amp;(17+S93))</f>
        <v>#REF!</v>
      </c>
      <c r="T99" s="59"/>
    </row>
    <row r="100" spans="1:20" ht="14.5" x14ac:dyDescent="0.35">
      <c r="A100" s="59"/>
      <c r="B100" s="60" t="s">
        <v>225</v>
      </c>
      <c r="C100" s="61"/>
      <c r="D100" s="59"/>
      <c r="E100" s="59"/>
      <c r="F100" s="60" t="s">
        <v>225</v>
      </c>
      <c r="G100" s="61"/>
      <c r="H100" s="59"/>
      <c r="I100" s="59"/>
      <c r="J100" s="60" t="s">
        <v>225</v>
      </c>
      <c r="K100" s="61"/>
      <c r="L100" s="59"/>
      <c r="M100" s="59"/>
      <c r="N100" s="60" t="s">
        <v>225</v>
      </c>
      <c r="O100" s="61"/>
      <c r="P100" s="59"/>
      <c r="Q100" s="59"/>
      <c r="R100" s="60" t="s">
        <v>225</v>
      </c>
      <c r="S100" s="61"/>
      <c r="T100" s="59"/>
    </row>
    <row r="101" spans="1:20" ht="14.5" x14ac:dyDescent="0.35">
      <c r="A101" s="59"/>
      <c r="B101" s="60" t="s">
        <v>226</v>
      </c>
      <c r="C101" s="61" t="e" cm="1">
        <f t="array" aca="1" ref="C101" ca="1">INDIRECT("'1-Proposed Measures'!s"&amp;(17+C93))</f>
        <v>#REF!</v>
      </c>
      <c r="D101" s="59"/>
      <c r="E101" s="59"/>
      <c r="F101" s="60" t="s">
        <v>226</v>
      </c>
      <c r="G101" s="61" t="e" cm="1">
        <f t="array" aca="1" ref="G101" ca="1">INDIRECT("'1-Proposed Measures'!s"&amp;(17+G93))</f>
        <v>#REF!</v>
      </c>
      <c r="H101" s="59"/>
      <c r="I101" s="59"/>
      <c r="J101" s="60" t="s">
        <v>226</v>
      </c>
      <c r="K101" s="61" t="e" cm="1">
        <f t="array" aca="1" ref="K101" ca="1">INDIRECT("'1-Proposed Measures'!s"&amp;(17+K93))</f>
        <v>#REF!</v>
      </c>
      <c r="L101" s="59"/>
      <c r="M101" s="59"/>
      <c r="N101" s="60" t="s">
        <v>226</v>
      </c>
      <c r="O101" s="61" t="e" cm="1">
        <f t="array" aca="1" ref="O101" ca="1">INDIRECT("'1-Proposed Measures'!s"&amp;(17+O93))</f>
        <v>#REF!</v>
      </c>
      <c r="P101" s="59"/>
      <c r="Q101" s="59"/>
      <c r="R101" s="60" t="s">
        <v>226</v>
      </c>
      <c r="S101" s="61" t="e" cm="1">
        <f t="array" aca="1" ref="S101" ca="1">INDIRECT("'1-Proposed Measures'!s"&amp;(17+S93))</f>
        <v>#REF!</v>
      </c>
      <c r="T101" s="59"/>
    </row>
    <row r="102" spans="1:20" ht="14.5" x14ac:dyDescent="0.35">
      <c r="A102" s="59"/>
      <c r="B102" s="60" t="s">
        <v>227</v>
      </c>
      <c r="C102" s="63" t="s">
        <v>228</v>
      </c>
      <c r="D102" s="59"/>
      <c r="E102" s="59"/>
      <c r="F102" s="60" t="s">
        <v>227</v>
      </c>
      <c r="G102" s="63" t="s">
        <v>228</v>
      </c>
      <c r="H102" s="59"/>
      <c r="I102" s="59"/>
      <c r="J102" s="60" t="s">
        <v>227</v>
      </c>
      <c r="K102" s="63" t="s">
        <v>228</v>
      </c>
      <c r="L102" s="59"/>
      <c r="M102" s="59"/>
      <c r="N102" s="60" t="s">
        <v>227</v>
      </c>
      <c r="O102" s="63" t="s">
        <v>228</v>
      </c>
      <c r="P102" s="59"/>
      <c r="Q102" s="59"/>
      <c r="R102" s="60" t="s">
        <v>227</v>
      </c>
      <c r="S102" s="63" t="s">
        <v>228</v>
      </c>
      <c r="T102" s="59"/>
    </row>
    <row r="103" spans="1:20" ht="14.5" x14ac:dyDescent="0.35">
      <c r="A103" s="59"/>
      <c r="B103" s="60" t="s">
        <v>229</v>
      </c>
      <c r="C103" s="65" t="e">
        <f ca="1">C98</f>
        <v>#REF!</v>
      </c>
      <c r="D103" s="59"/>
      <c r="E103" s="59"/>
      <c r="F103" s="60" t="s">
        <v>229</v>
      </c>
      <c r="G103" s="65" t="e">
        <f ca="1">G98</f>
        <v>#REF!</v>
      </c>
      <c r="H103" s="59"/>
      <c r="I103" s="59"/>
      <c r="J103" s="60" t="s">
        <v>229</v>
      </c>
      <c r="K103" s="65" t="e">
        <f ca="1">K98</f>
        <v>#REF!</v>
      </c>
      <c r="L103" s="59"/>
      <c r="M103" s="59"/>
      <c r="N103" s="60" t="s">
        <v>229</v>
      </c>
      <c r="O103" s="65" t="e">
        <f ca="1">O98</f>
        <v>#REF!</v>
      </c>
      <c r="P103" s="59"/>
      <c r="Q103" s="59"/>
      <c r="R103" s="60" t="s">
        <v>229</v>
      </c>
      <c r="S103" s="65" t="e">
        <f ca="1">S98</f>
        <v>#REF!</v>
      </c>
      <c r="T103" s="59"/>
    </row>
    <row r="104" spans="1:20" ht="14.5" x14ac:dyDescent="0.35">
      <c r="A104" s="59"/>
      <c r="B104" s="60" t="s">
        <v>230</v>
      </c>
      <c r="C104" s="64"/>
      <c r="D104" s="59"/>
      <c r="E104" s="59"/>
      <c r="F104" s="60" t="s">
        <v>230</v>
      </c>
      <c r="G104" s="64"/>
      <c r="H104" s="59"/>
      <c r="I104" s="59"/>
      <c r="J104" s="60" t="s">
        <v>230</v>
      </c>
      <c r="K104" s="64"/>
      <c r="L104" s="59"/>
      <c r="M104" s="59"/>
      <c r="N104" s="60" t="s">
        <v>230</v>
      </c>
      <c r="O104" s="64"/>
      <c r="P104" s="59"/>
      <c r="Q104" s="59"/>
      <c r="R104" s="60" t="s">
        <v>230</v>
      </c>
      <c r="S104" s="64"/>
      <c r="T104" s="59"/>
    </row>
    <row r="105" spans="1:20" ht="14.5" x14ac:dyDescent="0.35">
      <c r="A105" s="59"/>
      <c r="B105" s="60" t="s">
        <v>231</v>
      </c>
      <c r="C105" s="64"/>
      <c r="D105" s="59"/>
      <c r="E105" s="59"/>
      <c r="F105" s="60" t="s">
        <v>231</v>
      </c>
      <c r="G105" s="64"/>
      <c r="H105" s="59"/>
      <c r="I105" s="59"/>
      <c r="J105" s="60" t="s">
        <v>231</v>
      </c>
      <c r="K105" s="64"/>
      <c r="L105" s="59"/>
      <c r="M105" s="59"/>
      <c r="N105" s="60" t="s">
        <v>231</v>
      </c>
      <c r="O105" s="64"/>
      <c r="P105" s="59"/>
      <c r="Q105" s="59"/>
      <c r="R105" s="60" t="s">
        <v>231</v>
      </c>
      <c r="S105" s="64"/>
      <c r="T105" s="59"/>
    </row>
    <row r="106" spans="1:20" ht="14.5" x14ac:dyDescent="0.35">
      <c r="A106" s="59"/>
      <c r="B106" s="60" t="s">
        <v>232</v>
      </c>
      <c r="C106" s="65" t="e">
        <f ca="1">C101</f>
        <v>#REF!</v>
      </c>
      <c r="D106" s="59"/>
      <c r="E106" s="59"/>
      <c r="F106" s="60" t="s">
        <v>232</v>
      </c>
      <c r="G106" s="65" t="e">
        <f ca="1">G101</f>
        <v>#REF!</v>
      </c>
      <c r="H106" s="59"/>
      <c r="I106" s="59"/>
      <c r="J106" s="60" t="s">
        <v>232</v>
      </c>
      <c r="K106" s="65" t="e">
        <f ca="1">K101</f>
        <v>#REF!</v>
      </c>
      <c r="L106" s="59"/>
      <c r="M106" s="59"/>
      <c r="N106" s="60" t="s">
        <v>232</v>
      </c>
      <c r="O106" s="65" t="e">
        <f ca="1">O101</f>
        <v>#REF!</v>
      </c>
      <c r="P106" s="59"/>
      <c r="Q106" s="59"/>
      <c r="R106" s="60" t="s">
        <v>232</v>
      </c>
      <c r="S106" s="65" t="e">
        <f ca="1">S101</f>
        <v>#REF!</v>
      </c>
      <c r="T106" s="59"/>
    </row>
    <row r="107" spans="1:20" ht="14.5" x14ac:dyDescent="0.35">
      <c r="A107" s="59"/>
      <c r="B107" s="60" t="s">
        <v>233</v>
      </c>
      <c r="C107" s="61" t="e" cm="1">
        <f t="array" aca="1" ref="C107" ca="1">INDIRECT("'1-Proposed Measures'!t"&amp;(17+C93))</f>
        <v>#REF!</v>
      </c>
      <c r="D107" s="59"/>
      <c r="E107" s="59"/>
      <c r="F107" s="60" t="s">
        <v>233</v>
      </c>
      <c r="G107" s="61" t="e" cm="1">
        <f t="array" aca="1" ref="G107" ca="1">INDIRECT("'1-Proposed Measures'!t"&amp;(17+G93))</f>
        <v>#REF!</v>
      </c>
      <c r="H107" s="59"/>
      <c r="I107" s="59"/>
      <c r="J107" s="60" t="s">
        <v>233</v>
      </c>
      <c r="K107" s="61" t="e" cm="1">
        <f t="array" aca="1" ref="K107" ca="1">INDIRECT("'1-Proposed Measures'!t"&amp;(17+K93))</f>
        <v>#REF!</v>
      </c>
      <c r="L107" s="59"/>
      <c r="M107" s="59"/>
      <c r="N107" s="60" t="s">
        <v>233</v>
      </c>
      <c r="O107" s="61" t="e" cm="1">
        <f t="array" aca="1" ref="O107" ca="1">INDIRECT("'1-Proposed Measures'!t"&amp;(17+O93))</f>
        <v>#REF!</v>
      </c>
      <c r="P107" s="59"/>
      <c r="Q107" s="59"/>
      <c r="R107" s="60" t="s">
        <v>233</v>
      </c>
      <c r="S107" s="61" t="e" cm="1">
        <f t="array" aca="1" ref="S107" ca="1">INDIRECT("'1-Proposed Measures'!t"&amp;(17+S93))</f>
        <v>#REF!</v>
      </c>
      <c r="T107" s="59"/>
    </row>
    <row r="108" spans="1:20" ht="14.5" x14ac:dyDescent="0.35">
      <c r="A108" s="59"/>
      <c r="B108" s="60" t="s">
        <v>234</v>
      </c>
      <c r="C108" s="61" t="e" cm="1">
        <f t="array" aca="1" ref="C108" ca="1">IF(INDIRECT("'1-Proposed Measures'!n"&amp;(17+C93))&lt;&gt;"NA", INDIRECT("'1-Proposed Measures'!n"&amp;(17+C93)), " ")</f>
        <v>#REF!</v>
      </c>
      <c r="D108" s="59"/>
      <c r="E108" s="59"/>
      <c r="F108" s="60" t="s">
        <v>234</v>
      </c>
      <c r="G108" s="61" t="e" cm="1">
        <f t="array" aca="1" ref="G108" ca="1">IF(INDIRECT("'1-Proposed Measures'!n"&amp;(17+G93))&lt;&gt;"NA", INDIRECT("'1-Proposed Measures'!n"&amp;(17+G93)), " ")</f>
        <v>#REF!</v>
      </c>
      <c r="H108" s="59"/>
      <c r="I108" s="59"/>
      <c r="J108" s="60" t="s">
        <v>234</v>
      </c>
      <c r="K108" s="61" t="e" cm="1">
        <f t="array" aca="1" ref="K108" ca="1">IF(INDIRECT("'1-Proposed Measures'!n"&amp;(17+K93))&lt;&gt;"NA", INDIRECT("'1-Proposed Measures'!n"&amp;(17+K93)), " ")</f>
        <v>#REF!</v>
      </c>
      <c r="L108" s="59"/>
      <c r="M108" s="59"/>
      <c r="N108" s="60" t="s">
        <v>234</v>
      </c>
      <c r="O108" s="61" t="e" cm="1">
        <f t="array" aca="1" ref="O108" ca="1">IF(INDIRECT("'1-Proposed Measures'!n"&amp;(17+O93))&lt;&gt;"NA", INDIRECT("'1-Proposed Measures'!n"&amp;(17+O93)), " ")</f>
        <v>#REF!</v>
      </c>
      <c r="P108" s="59"/>
      <c r="Q108" s="59"/>
      <c r="R108" s="60" t="s">
        <v>234</v>
      </c>
      <c r="S108" s="61" t="e" cm="1">
        <f t="array" aca="1" ref="S108" ca="1">IF(INDIRECT("'1-Proposed Measures'!n"&amp;(17+S93))&lt;&gt;"NA", INDIRECT("'1-Proposed Measures'!n"&amp;(17+S93)), " ")</f>
        <v>#REF!</v>
      </c>
      <c r="T108" s="59"/>
    </row>
    <row r="109" spans="1:20" ht="14.5" x14ac:dyDescent="0.35">
      <c r="A109" s="59"/>
      <c r="B109" s="60" t="s">
        <v>235</v>
      </c>
      <c r="C109" s="65" t="e">
        <f ca="1">-1*C106</f>
        <v>#REF!</v>
      </c>
      <c r="D109" s="59"/>
      <c r="E109" s="59"/>
      <c r="F109" s="60" t="s">
        <v>235</v>
      </c>
      <c r="G109" s="65" t="e">
        <f ca="1">-1*G106</f>
        <v>#REF!</v>
      </c>
      <c r="H109" s="59"/>
      <c r="I109" s="59"/>
      <c r="J109" s="60" t="s">
        <v>235</v>
      </c>
      <c r="K109" s="65" t="e">
        <f ca="1">-1*K106</f>
        <v>#REF!</v>
      </c>
      <c r="L109" s="59"/>
      <c r="M109" s="59"/>
      <c r="N109" s="60" t="s">
        <v>235</v>
      </c>
      <c r="O109" s="65" t="e">
        <f ca="1">-1*O106</f>
        <v>#REF!</v>
      </c>
      <c r="P109" s="59"/>
      <c r="Q109" s="59"/>
      <c r="R109" s="60" t="s">
        <v>235</v>
      </c>
      <c r="S109" s="65" t="e">
        <f ca="1">-1*S106</f>
        <v>#REF!</v>
      </c>
      <c r="T109" s="59"/>
    </row>
    <row r="110" spans="1:20" ht="14.5" x14ac:dyDescent="0.35">
      <c r="A110" s="59"/>
      <c r="B110" s="60" t="s">
        <v>236</v>
      </c>
      <c r="C110" s="66" t="e" cm="1">
        <f t="array" aca="1" ref="C110" ca="1">INDIRECT("'1-Proposed Measures'!q"&amp;(17+C93))</f>
        <v>#REF!</v>
      </c>
      <c r="D110" s="59"/>
      <c r="E110" s="59"/>
      <c r="F110" s="60" t="s">
        <v>236</v>
      </c>
      <c r="G110" s="66" t="e" cm="1">
        <f t="array" aca="1" ref="G110" ca="1">INDIRECT("'1-Proposed Measures'!q"&amp;(17+G93))</f>
        <v>#REF!</v>
      </c>
      <c r="H110" s="59"/>
      <c r="I110" s="59"/>
      <c r="J110" s="60" t="s">
        <v>236</v>
      </c>
      <c r="K110" s="66" t="e" cm="1">
        <f t="array" aca="1" ref="K110" ca="1">INDIRECT("'1-Proposed Measures'!q"&amp;(17+K93))</f>
        <v>#REF!</v>
      </c>
      <c r="L110" s="59"/>
      <c r="M110" s="59"/>
      <c r="N110" s="60" t="s">
        <v>236</v>
      </c>
      <c r="O110" s="66" t="e" cm="1">
        <f t="array" aca="1" ref="O110" ca="1">INDIRECT("'1-Proposed Measures'!q"&amp;(17+O93))</f>
        <v>#REF!</v>
      </c>
      <c r="P110" s="59"/>
      <c r="Q110" s="59"/>
      <c r="R110" s="60" t="s">
        <v>236</v>
      </c>
      <c r="S110" s="66" t="e" cm="1">
        <f t="array" aca="1" ref="S110" ca="1">INDIRECT("'1-Proposed Measures'!q"&amp;(17+S93))</f>
        <v>#REF!</v>
      </c>
      <c r="T110" s="59"/>
    </row>
    <row r="111" spans="1:20" ht="14.5" x14ac:dyDescent="0.35">
      <c r="A111" s="59"/>
      <c r="B111" s="60" t="s">
        <v>237</v>
      </c>
      <c r="C111" s="65" t="e">
        <f ca="1">C99</f>
        <v>#REF!</v>
      </c>
      <c r="D111" s="59"/>
      <c r="E111" s="59"/>
      <c r="F111" s="60" t="s">
        <v>237</v>
      </c>
      <c r="G111" s="65" t="e">
        <f ca="1">G99</f>
        <v>#REF!</v>
      </c>
      <c r="H111" s="59"/>
      <c r="I111" s="59"/>
      <c r="J111" s="60" t="s">
        <v>237</v>
      </c>
      <c r="K111" s="65" t="e">
        <f ca="1">K99</f>
        <v>#REF!</v>
      </c>
      <c r="L111" s="59"/>
      <c r="M111" s="59"/>
      <c r="N111" s="60" t="s">
        <v>237</v>
      </c>
      <c r="O111" s="65" t="e">
        <f ca="1">O99</f>
        <v>#REF!</v>
      </c>
      <c r="P111" s="59"/>
      <c r="Q111" s="59"/>
      <c r="R111" s="60" t="s">
        <v>237</v>
      </c>
      <c r="S111" s="65" t="e">
        <f ca="1">S99</f>
        <v>#REF!</v>
      </c>
      <c r="T111" s="59"/>
    </row>
    <row r="112" spans="1:20" ht="14.5" x14ac:dyDescent="0.35">
      <c r="A112" s="59"/>
      <c r="B112" s="60" t="s">
        <v>238</v>
      </c>
      <c r="C112" s="61" t="e" cm="1">
        <f t="array" aca="1" ref="C112" ca="1">INDIRECT("'1-Proposed Measures'!t"&amp;(17+C93))</f>
        <v>#REF!</v>
      </c>
      <c r="D112" s="59"/>
      <c r="E112" s="59"/>
      <c r="F112" s="60" t="s">
        <v>238</v>
      </c>
      <c r="G112" s="61" t="e" cm="1">
        <f t="array" aca="1" ref="G112" ca="1">INDIRECT("'1-Proposed Measures'!t"&amp;(17+G93))</f>
        <v>#REF!</v>
      </c>
      <c r="H112" s="59"/>
      <c r="I112" s="59"/>
      <c r="J112" s="60" t="s">
        <v>238</v>
      </c>
      <c r="K112" s="61" t="e" cm="1">
        <f t="array" aca="1" ref="K112" ca="1">INDIRECT("'1-Proposed Measures'!t"&amp;(17+K93))</f>
        <v>#REF!</v>
      </c>
      <c r="L112" s="59"/>
      <c r="M112" s="59"/>
      <c r="N112" s="60" t="s">
        <v>238</v>
      </c>
      <c r="O112" s="61" t="e" cm="1">
        <f t="array" aca="1" ref="O112" ca="1">INDIRECT("'1-Proposed Measures'!t"&amp;(17+O93))</f>
        <v>#REF!</v>
      </c>
      <c r="P112" s="59"/>
      <c r="Q112" s="59"/>
      <c r="R112" s="60" t="s">
        <v>238</v>
      </c>
      <c r="S112" s="61" t="e" cm="1">
        <f t="array" aca="1" ref="S112" ca="1">INDIRECT("'1-Proposed Measures'!t"&amp;(17+S93))</f>
        <v>#REF!</v>
      </c>
      <c r="T112" s="59"/>
    </row>
    <row r="113" spans="1:20" ht="14.5" x14ac:dyDescent="0.35">
      <c r="A113" s="59"/>
      <c r="B113" s="60" t="s">
        <v>239</v>
      </c>
      <c r="C113" s="61" t="e" cm="1">
        <f t="array" aca="1" ref="C113" ca="1">INDIRECT("'1-Proposed Measures'!ae"&amp;(17+C93))</f>
        <v>#REF!</v>
      </c>
      <c r="D113" s="59"/>
      <c r="E113" s="59"/>
      <c r="F113" s="60" t="s">
        <v>239</v>
      </c>
      <c r="G113" s="61" t="e" cm="1">
        <f t="array" aca="1" ref="G113" ca="1">INDIRECT("'1-Proposed Measures'!ae"&amp;(17+G93))</f>
        <v>#REF!</v>
      </c>
      <c r="H113" s="59"/>
      <c r="I113" s="59"/>
      <c r="J113" s="60" t="s">
        <v>239</v>
      </c>
      <c r="K113" s="61" t="e" cm="1">
        <f t="array" aca="1" ref="K113" ca="1">INDIRECT("'1-Proposed Measures'!ae"&amp;(17+K93))</f>
        <v>#REF!</v>
      </c>
      <c r="L113" s="59"/>
      <c r="M113" s="59"/>
      <c r="N113" s="60" t="s">
        <v>239</v>
      </c>
      <c r="O113" s="61" t="e" cm="1">
        <f t="array" aca="1" ref="O113" ca="1">INDIRECT("'1-Proposed Measures'!ae"&amp;(17+O93))</f>
        <v>#REF!</v>
      </c>
      <c r="P113" s="59"/>
      <c r="Q113" s="59"/>
      <c r="R113" s="60" t="s">
        <v>239</v>
      </c>
      <c r="S113" s="61" t="e" cm="1">
        <f t="array" aca="1" ref="S113" ca="1">INDIRECT("'1-Proposed Measures'!ae"&amp;(17+S93))</f>
        <v>#REF!</v>
      </c>
      <c r="T113" s="59"/>
    </row>
    <row r="114" spans="1:20" ht="14.5" x14ac:dyDescent="0.35">
      <c r="A114" s="59"/>
      <c r="B114" s="60" t="s">
        <v>240</v>
      </c>
      <c r="C114" s="64"/>
      <c r="D114" s="59"/>
      <c r="E114" s="59"/>
      <c r="F114" s="60" t="s">
        <v>240</v>
      </c>
      <c r="G114" s="64"/>
      <c r="H114" s="59"/>
      <c r="I114" s="59"/>
      <c r="J114" s="60" t="s">
        <v>240</v>
      </c>
      <c r="K114" s="64"/>
      <c r="L114" s="59"/>
      <c r="M114" s="59"/>
      <c r="N114" s="60" t="s">
        <v>240</v>
      </c>
      <c r="O114" s="64"/>
      <c r="P114" s="59"/>
      <c r="Q114" s="59"/>
      <c r="R114" s="60" t="s">
        <v>240</v>
      </c>
      <c r="S114" s="64"/>
      <c r="T114" s="59"/>
    </row>
    <row r="115" spans="1:20" ht="14.5" x14ac:dyDescent="0.35">
      <c r="A115" s="59"/>
      <c r="B115" s="60" t="s">
        <v>241</v>
      </c>
      <c r="C115" s="61" t="e" cm="1">
        <f t="array" aca="1" ref="C115" ca="1">INDIRECT("'1-Proposed Measures'!af"&amp;(17+C93))</f>
        <v>#REF!</v>
      </c>
      <c r="D115" s="59"/>
      <c r="E115" s="59"/>
      <c r="F115" s="60" t="s">
        <v>241</v>
      </c>
      <c r="G115" s="61" t="e" cm="1">
        <f t="array" aca="1" ref="G115" ca="1">INDIRECT("'1-Proposed Measures'!af"&amp;(17+G93))</f>
        <v>#REF!</v>
      </c>
      <c r="H115" s="59"/>
      <c r="I115" s="59"/>
      <c r="J115" s="60" t="s">
        <v>241</v>
      </c>
      <c r="K115" s="61" t="e" cm="1">
        <f t="array" aca="1" ref="K115" ca="1">INDIRECT("'1-Proposed Measures'!af"&amp;(17+K93))</f>
        <v>#REF!</v>
      </c>
      <c r="L115" s="59"/>
      <c r="M115" s="59"/>
      <c r="N115" s="60" t="s">
        <v>241</v>
      </c>
      <c r="O115" s="61" t="e" cm="1">
        <f t="array" aca="1" ref="O115" ca="1">INDIRECT("'1-Proposed Measures'!af"&amp;(17+O93))</f>
        <v>#REF!</v>
      </c>
      <c r="P115" s="59"/>
      <c r="Q115" s="59"/>
      <c r="R115" s="60" t="s">
        <v>241</v>
      </c>
      <c r="S115" s="61" t="e" cm="1">
        <f t="array" aca="1" ref="S115" ca="1">INDIRECT("'1-Proposed Measures'!af"&amp;(17+S93))</f>
        <v>#REF!</v>
      </c>
      <c r="T115" s="59"/>
    </row>
    <row r="116" spans="1:20" ht="14.5" x14ac:dyDescent="0.35">
      <c r="A116" s="59"/>
      <c r="B116" s="60" t="s">
        <v>242</v>
      </c>
      <c r="C116" s="61" t="e" cm="1">
        <f t="array" aca="1" ref="C116" ca="1">INDIRECT("'1-Proposed Measures'!ag"&amp;(17+C93))</f>
        <v>#REF!</v>
      </c>
      <c r="D116" s="59"/>
      <c r="E116" s="59"/>
      <c r="F116" s="60" t="s">
        <v>242</v>
      </c>
      <c r="G116" s="61" t="e" cm="1">
        <f t="array" aca="1" ref="G116" ca="1">INDIRECT("'1-Proposed Measures'!ag"&amp;(17+G93))</f>
        <v>#REF!</v>
      </c>
      <c r="H116" s="59"/>
      <c r="I116" s="59"/>
      <c r="J116" s="60" t="s">
        <v>242</v>
      </c>
      <c r="K116" s="61" t="e" cm="1">
        <f t="array" aca="1" ref="K116" ca="1">INDIRECT("'1-Proposed Measures'!ag"&amp;(17+K93))</f>
        <v>#REF!</v>
      </c>
      <c r="L116" s="59"/>
      <c r="M116" s="59"/>
      <c r="N116" s="60" t="s">
        <v>242</v>
      </c>
      <c r="O116" s="61" t="e" cm="1">
        <f t="array" aca="1" ref="O116" ca="1">INDIRECT("'1-Proposed Measures'!ag"&amp;(17+O93))</f>
        <v>#REF!</v>
      </c>
      <c r="P116" s="59"/>
      <c r="Q116" s="59"/>
      <c r="R116" s="60" t="s">
        <v>242</v>
      </c>
      <c r="S116" s="61" t="e" cm="1">
        <f t="array" aca="1" ref="S116" ca="1">INDIRECT("'1-Proposed Measures'!ag"&amp;(17+S93))</f>
        <v>#REF!</v>
      </c>
      <c r="T116" s="59"/>
    </row>
    <row r="117" spans="1:20" ht="14.5" x14ac:dyDescent="0.35">
      <c r="A117" s="59"/>
      <c r="B117" s="60" t="s">
        <v>243</v>
      </c>
      <c r="C117" s="64"/>
      <c r="D117" s="59"/>
      <c r="E117" s="59"/>
      <c r="F117" s="60" t="s">
        <v>243</v>
      </c>
      <c r="G117" s="64"/>
      <c r="H117" s="59"/>
      <c r="I117" s="59"/>
      <c r="J117" s="60" t="s">
        <v>243</v>
      </c>
      <c r="K117" s="64"/>
      <c r="L117" s="59"/>
      <c r="M117" s="59"/>
      <c r="N117" s="60" t="s">
        <v>243</v>
      </c>
      <c r="O117" s="64"/>
      <c r="P117" s="59"/>
      <c r="Q117" s="59"/>
      <c r="R117" s="60" t="s">
        <v>243</v>
      </c>
      <c r="S117" s="64"/>
      <c r="T117" s="59"/>
    </row>
    <row r="118" spans="1:20" ht="14.5" x14ac:dyDescent="0.35">
      <c r="A118" s="59"/>
      <c r="B118" s="60" t="s">
        <v>244</v>
      </c>
      <c r="C118" s="64"/>
      <c r="D118" s="59"/>
      <c r="E118" s="59"/>
      <c r="F118" s="60" t="s">
        <v>244</v>
      </c>
      <c r="G118" s="64"/>
      <c r="H118" s="59"/>
      <c r="I118" s="59"/>
      <c r="J118" s="60" t="s">
        <v>244</v>
      </c>
      <c r="K118" s="64"/>
      <c r="L118" s="59"/>
      <c r="M118" s="59"/>
      <c r="N118" s="60" t="s">
        <v>244</v>
      </c>
      <c r="O118" s="64"/>
      <c r="P118" s="59"/>
      <c r="Q118" s="59"/>
      <c r="R118" s="60" t="s">
        <v>244</v>
      </c>
      <c r="S118" s="64"/>
      <c r="T118" s="59"/>
    </row>
    <row r="119" spans="1:20" ht="14.5" x14ac:dyDescent="0.35">
      <c r="A119" s="59"/>
      <c r="B119" s="59"/>
      <c r="C119" s="59"/>
      <c r="D119" s="59"/>
      <c r="E119" s="59"/>
      <c r="F119" s="59"/>
      <c r="G119" s="59"/>
      <c r="H119" s="59"/>
      <c r="I119" s="59"/>
      <c r="J119" s="59"/>
      <c r="K119" s="59"/>
      <c r="L119" s="59"/>
      <c r="M119" s="59"/>
      <c r="N119" s="59"/>
      <c r="O119" s="59"/>
      <c r="P119" s="59"/>
      <c r="Q119" s="59"/>
      <c r="R119" s="59"/>
      <c r="S119" s="59"/>
      <c r="T119" s="59"/>
    </row>
    <row r="120" spans="1:20" ht="14.5" x14ac:dyDescent="0.35">
      <c r="A120" s="59"/>
      <c r="B120" s="59"/>
      <c r="C120" s="59"/>
      <c r="D120" s="59"/>
      <c r="E120" s="59"/>
      <c r="F120" s="59"/>
      <c r="G120" s="59"/>
      <c r="H120" s="59"/>
      <c r="I120" s="59"/>
      <c r="J120" s="59"/>
      <c r="K120" s="59"/>
      <c r="L120" s="59"/>
      <c r="M120" s="59"/>
      <c r="N120" s="59"/>
      <c r="O120" s="59"/>
      <c r="P120" s="59"/>
      <c r="Q120" s="59"/>
      <c r="R120" s="59"/>
      <c r="S120" s="59"/>
      <c r="T120" s="59"/>
    </row>
  </sheetData>
  <mergeCells count="20">
    <mergeCell ref="B31:C31"/>
    <mergeCell ref="F31:G31"/>
    <mergeCell ref="J31:K31"/>
    <mergeCell ref="N31:O31"/>
    <mergeCell ref="R31:S31"/>
    <mergeCell ref="B1:C1"/>
    <mergeCell ref="F1:G1"/>
    <mergeCell ref="J1:K1"/>
    <mergeCell ref="N1:O1"/>
    <mergeCell ref="R1:S1"/>
    <mergeCell ref="B91:C91"/>
    <mergeCell ref="F91:G91"/>
    <mergeCell ref="J91:K91"/>
    <mergeCell ref="N91:O91"/>
    <mergeCell ref="R91:S91"/>
    <mergeCell ref="B61:C61"/>
    <mergeCell ref="F61:G61"/>
    <mergeCell ref="J61:K61"/>
    <mergeCell ref="N61:O61"/>
    <mergeCell ref="R61:S61"/>
  </mergeCell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9A45561630ED46A24B21A451EA0CF7" ma:contentTypeVersion="3" ma:contentTypeDescription="Create a new document." ma:contentTypeScope="" ma:versionID="5aab38cac2f2729298e4c382177b864b">
  <xsd:schema xmlns:xsd="http://www.w3.org/2001/XMLSchema" xmlns:xs="http://www.w3.org/2001/XMLSchema" xmlns:p="http://schemas.microsoft.com/office/2006/metadata/properties" xmlns:ns2="cd10eb17-e2df-4102-957b-8c44ca4acc7c" xmlns:ns4="http://schemas.microsoft.com/sharepoint/v4" targetNamespace="http://schemas.microsoft.com/office/2006/metadata/properties" ma:root="true" ma:fieldsID="078389cfea54de2376a3cc0218edd97b" ns2:_="" ns4:_="">
    <xsd:import namespace="cd10eb17-e2df-4102-957b-8c44ca4acc7c"/>
    <xsd:import namespace="http://schemas.microsoft.com/sharepoint/v4"/>
    <xsd:element name="properties">
      <xsd:complexType>
        <xsd:sequence>
          <xsd:element name="documentManagement">
            <xsd:complexType>
              <xsd:all>
                <xsd:element ref="ns2: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10eb17-e2df-4102-957b-8c44ca4acc7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6BFD34-94DF-4AA4-812F-25757613A65B}">
  <ds:schemaRefs>
    <ds:schemaRef ds:uri="http://schemas.microsoft.com/sharepoint/v3/contenttype/forms"/>
  </ds:schemaRefs>
</ds:datastoreItem>
</file>

<file path=customXml/itemProps2.xml><?xml version="1.0" encoding="utf-8"?>
<ds:datastoreItem xmlns:ds="http://schemas.openxmlformats.org/officeDocument/2006/customXml" ds:itemID="{1A2581F3-A09F-4677-88B3-F06086E25C65}">
  <ds:schemaRefs>
    <ds:schemaRef ds:uri="http://purl.org/dc/elements/1.1/"/>
    <ds:schemaRef ds:uri="http://schemas.microsoft.com/office/2006/metadata/properties"/>
    <ds:schemaRef ds:uri="cd10eb17-e2df-4102-957b-8c44ca4acc7c"/>
    <ds:schemaRef ds:uri="http://schemas.microsoft.com/sharepoint/v4"/>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44C40187-FBE2-4B85-8F37-9E1902F988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10eb17-e2df-4102-957b-8c44ca4acc7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Revision Log</vt:lpstr>
      <vt:lpstr>Instructions</vt:lpstr>
      <vt:lpstr>1-Proposed Measures</vt:lpstr>
      <vt:lpstr>2-Electrical Load Analysis</vt:lpstr>
      <vt:lpstr>2-Study Review</vt:lpstr>
      <vt:lpstr>Variables</vt:lpstr>
      <vt:lpstr>NLIndex</vt:lpstr>
      <vt:lpstr>SUMMARY IMPORT</vt:lpstr>
      <vt:lpstr>'1-Proposed Measures'!Print_Area</vt:lpstr>
      <vt:lpstr>'2-Electrical Load Analysis'!Print_Area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MURBRP Custom Workbook</dc:title>
  <dc:subject/>
  <dc:creator/>
  <cp:keywords/>
  <dc:description/>
  <cp:lastModifiedBy/>
  <cp:revision>1</cp:revision>
  <dcterms:created xsi:type="dcterms:W3CDTF">2024-05-31T22:51:07Z</dcterms:created>
  <dcterms:modified xsi:type="dcterms:W3CDTF">2024-11-15T01:15:44Z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0x0101008F9A45561630ED46A24B21A451EA0CF7</vt:lpwstr>
  </property>
  <property fmtid="{D5CDD505-2E9C-101B-9397-08002B2CF9AE}" pid="3" name="WorkflowChangePath">
    <vt:lpwstr>eef1c1d7-d16b-44ac-b0be-1c2b7f023fa0,4;eef1c1d7-d16b-44ac-b0be-1c2b7f023fa0,6;</vt:lpwstr>
  </property>
  <property fmtid="{D5CDD505-2E9C-101B-9397-08002B2CF9AE}" pid="4" name="_dlc_DocIdItemGuid">
    <vt:lpwstr>7218ea54-9c4b-44f6-b18e-07e9194dc83f</vt:lpwstr>
  </property>
  <property fmtid="{D5CDD505-2E9C-101B-9397-08002B2CF9AE}" pid="5" name="TaxKeyword">
    <vt:lpwstr/>
  </property>
  <property fmtid="{D5CDD505-2E9C-101B-9397-08002B2CF9AE}" pid="6" name="TaxCatchAll">
    <vt:lpwstr/>
  </property>
  <property fmtid="{D5CDD505-2E9C-101B-9397-08002B2CF9AE}" pid="7" name="TaxKeywordTaxHTField">
    <vt:lpwstr/>
  </property>
</Properties>
</file>