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16" yWindow="45" windowWidth="19440" windowHeight="7710" firstSheet="1" activeTab="1"/>
  </bookViews>
  <sheets>
    <sheet name="Master" sheetId="1" state="hidden" r:id="rId1"/>
    <sheet name="Instructions" sheetId="2" r:id="rId2"/>
    <sheet name="Base Building U-Value" sheetId="3" r:id="rId3"/>
    <sheet name="New Sheet 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<sst xmlns="http://schemas.openxmlformats.org/spreadsheetml/2006/main" count="272" uniqueCount="139">
  <si>
    <t>Transmittance Type</t>
  </si>
  <si>
    <t>Units</t>
  </si>
  <si>
    <t>%Total Heat Flow</t>
  </si>
  <si>
    <t>Clear Field</t>
  </si>
  <si>
    <t>Source Reference</t>
  </si>
  <si>
    <t>Include</t>
  </si>
  <si>
    <t>Transmittance Description</t>
  </si>
  <si>
    <t xml:space="preserve">Totals </t>
  </si>
  <si>
    <t>Area</t>
  </si>
  <si>
    <t>Sum Option On or Off</t>
  </si>
  <si>
    <t>Include On or Off</t>
  </si>
  <si>
    <t>Conditional Formatting On or Off</t>
  </si>
  <si>
    <t>Area On or Off</t>
  </si>
  <si>
    <t>Enter Description Here</t>
  </si>
  <si>
    <t>Enter Source Here</t>
  </si>
  <si>
    <t>Enter Length Here</t>
  </si>
  <si>
    <t>Linear Interface Detail</t>
  </si>
  <si>
    <t>Point Interface Detail</t>
  </si>
  <si>
    <t>Area, Length or Amount Takeoff</t>
  </si>
  <si>
    <t>Enter Amount Here</t>
  </si>
  <si>
    <t>#</t>
  </si>
  <si>
    <t>Enhanced Thermal Performance Spread Sheet</t>
  </si>
  <si>
    <t>Enter User Defined Opaque Area</t>
  </si>
  <si>
    <t>Select Area Calculation (Choose One)</t>
  </si>
  <si>
    <t>Add/Remove Detail</t>
  </si>
  <si>
    <t>Transmittance Value</t>
  </si>
  <si>
    <t>Notes</t>
  </si>
  <si>
    <t>Enter Psi-Value Here</t>
  </si>
  <si>
    <t>Enter Chi-Value Here</t>
  </si>
  <si>
    <t>Percent Difference</t>
  </si>
  <si>
    <t>If values are number or not</t>
  </si>
  <si>
    <t>% Below Baseline</t>
  </si>
  <si>
    <t>Enter Scenario Name</t>
  </si>
  <si>
    <t>Scenario Description</t>
  </si>
  <si>
    <t>Enter Clear Field U-Value Here</t>
  </si>
  <si>
    <t>Workspace</t>
  </si>
  <si>
    <t>Overall Opaque Wall Thermal Performance Values</t>
  </si>
  <si>
    <r>
      <rPr>
        <b/>
        <sz val="16"/>
        <color indexed="56"/>
        <rFont val="Century Gothic"/>
        <family val="2"/>
      </rPr>
      <t>Base Building</t>
    </r>
    <r>
      <rPr>
        <b/>
        <sz val="16"/>
        <color indexed="8"/>
        <rFont val="Century Gothic"/>
        <family val="2"/>
      </rPr>
      <t xml:space="preserve"> </t>
    </r>
  </si>
  <si>
    <t>Proposed Building</t>
  </si>
  <si>
    <t>Clear Field Area Method</t>
  </si>
  <si>
    <r>
      <rPr>
        <b/>
        <sz val="14"/>
        <color indexed="10"/>
        <rFont val="Century Gothic"/>
        <family val="2"/>
      </rPr>
      <t>Proposed Building</t>
    </r>
    <r>
      <rPr>
        <b/>
        <sz val="14"/>
        <color indexed="8"/>
        <rFont val="Century Gothic"/>
        <family val="2"/>
      </rPr>
      <t xml:space="preserve"> Entries</t>
    </r>
  </si>
  <si>
    <t>Enter Area Here</t>
  </si>
  <si>
    <t>Base Building Clear Field U-Value</t>
  </si>
  <si>
    <t>Max Overall U-Value</t>
  </si>
  <si>
    <t>Base Building Overall U-Value</t>
  </si>
  <si>
    <t>Max U-Value Coefficients</t>
  </si>
  <si>
    <t>Used U-Value</t>
  </si>
  <si>
    <t>m</t>
  </si>
  <si>
    <t>b</t>
  </si>
  <si>
    <t>x</t>
  </si>
  <si>
    <t>Introduction</t>
  </si>
  <si>
    <t>This enchanced spreadsheet is intended to be a helpful tool in combining thermal performance values for building assemblies into an overall R- and U-Value. The methodology for calculations in this spreadsheet follows the approach given in the Building Envelope Thermal Bridging Guide. This methodology allows for the calculation of R- and U- values that include the heat flow effects from clear field transmittances, linear transmittances and point transmittances. For more information on the methodology, the guide can be found free for download at the BC Hydro New Construction website:</t>
  </si>
  <si>
    <t>Building Envelope Thermal Bridging Guide</t>
  </si>
  <si>
    <t>Disclaimer</t>
  </si>
  <si>
    <t xml:space="preserve">Pleae note that this is only a tool to assist in calculations. As with all calculations, proper judgement is needed in determining appropriate values to use with this spreadsheet. It is not intended to be used without an understanding of the calculation methodology behind this spreadsheet, as detailed in the Building Envelope Thermal Bridging Guide. It is soley upto the users of this spreadsheet to determine whether the values found using this spreadsheet are appropriate for their intended use. </t>
  </si>
  <si>
    <t>This spread sheet has many sections where Users may input data. Here we will go over each input.</t>
  </si>
  <si>
    <t>Scenario Name</t>
  </si>
  <si>
    <t>Enter a name for the scenario. This is for organization for the users who may have multiple cases that they would like to compare</t>
  </si>
  <si>
    <t>This will create a new blank worksheet</t>
  </si>
  <si>
    <t>Copy to New WorkSheet</t>
  </si>
  <si>
    <t>Create New WorkSheet</t>
  </si>
  <si>
    <t>This will copy the current scenario and all its entries into a new tab</t>
  </si>
  <si>
    <t>Reset Current WorkSheet</t>
  </si>
  <si>
    <t>This will reset all the information in the worksheet back to its default entries. Note, all user inputted information will be erased from the selected worksheet</t>
  </si>
  <si>
    <t>Two options are available for the Total Area to be used in calculations. The default is to use a sum of the active clear field areas which is automatically calculated from the user entered areas in clear field section. Clear fields that are not active will not be included in this sum. In some cases, the Total Area for calculations may not match the total clear field area (such as with floor to ceiling glazing situations) and the second option is for the User to manually input the area to be used. See the Building Envelope Thermal Bridiging Guide, 1-11 for more information</t>
  </si>
  <si>
    <t>Base Building U-value</t>
  </si>
  <si>
    <t>Base Building - All Other</t>
  </si>
  <si>
    <t>Base Building - High-Rise MURB</t>
  </si>
  <si>
    <t>R</t>
  </si>
  <si>
    <t>90.1-2010 U-Value</t>
  </si>
  <si>
    <t>USI</t>
  </si>
  <si>
    <t>%Increase</t>
  </si>
  <si>
    <t>Maximum Allowable U-value</t>
  </si>
  <si>
    <t>Slope</t>
  </si>
  <si>
    <t>Intercept</t>
  </si>
  <si>
    <r>
      <rPr>
        <b/>
        <sz val="11"/>
        <color indexed="8"/>
        <rFont val="Century Gothic"/>
        <family val="2"/>
      </rPr>
      <t>Table 1:</t>
    </r>
    <r>
      <rPr>
        <sz val="11"/>
        <color indexed="8"/>
        <rFont val="Century Gothic"/>
        <family val="2"/>
      </rPr>
      <t xml:space="preserve"> Typical Base Building Values (IP)</t>
    </r>
  </si>
  <si>
    <t>Wall Type</t>
  </si>
  <si>
    <t>ASHRAE 90.1 Zone 5 
U-Value</t>
  </si>
  <si>
    <t>Base Building 
U-value: High Rise MURB</t>
  </si>
  <si>
    <t>Base Building 
U-Value: All Other</t>
  </si>
  <si>
    <t>Non Residential</t>
  </si>
  <si>
    <t>Mass</t>
  </si>
  <si>
    <t>-</t>
  </si>
  <si>
    <t>Metal Building</t>
  </si>
  <si>
    <t>Steel-Framed</t>
  </si>
  <si>
    <t>Wood-Framed and Other</t>
  </si>
  <si>
    <t>Residential</t>
  </si>
  <si>
    <r>
      <rPr>
        <b/>
        <sz val="11"/>
        <color indexed="8"/>
        <rFont val="Century Gothic"/>
        <family val="2"/>
      </rPr>
      <t>Table 2:</t>
    </r>
    <r>
      <rPr>
        <sz val="11"/>
        <color indexed="8"/>
        <rFont val="Century Gothic"/>
        <family val="2"/>
      </rPr>
      <t xml:space="preserve"> Typical Base Building Values (SI)</t>
    </r>
  </si>
  <si>
    <t>In typical energy models using ASHRAE 90.1-2010, the base building uses building envelope values based on the prescriptive tables 5.5-1 to 5.5-8, depending on the climate zone. For the BC Hydro New Construction Program, these values are derated for the base building to include a default amount of thermal bridging in the base building. The ASHRAE 90.1-2010 values are derated according to the graph in Figure 1. The amount of derating depends on the construction type and building type. An allowance has been made for High-Rise Multi-Unit Residential Buildings. For a given construction type, and User must determine what their ASHARE 90.1-2010 prescriptive U-value (or USI-Value) is. Then using Figure 1, the User will find where their ASHRAE 90.1-2010 value is on the horizontal axis and where it intercepts either the High-Rise MURB or All Other curve. This intercept will line up with the Base Building U-Value (or USI value) on the vertical axis. This value is input into the Base Building U-Value entry</t>
  </si>
  <si>
    <r>
      <rPr>
        <b/>
        <sz val="11"/>
        <color indexed="8"/>
        <rFont val="Century Gothic"/>
        <family val="2"/>
      </rPr>
      <t>Figure 1:</t>
    </r>
    <r>
      <rPr>
        <sz val="11"/>
        <color indexed="8"/>
        <rFont val="Century Gothic"/>
        <family val="2"/>
      </rPr>
      <t xml:space="preserve"> BC Hydro New Construction Base Building Values</t>
    </r>
  </si>
  <si>
    <t>Change Units</t>
  </si>
  <si>
    <t>Clicking this button will change all the units in the spreadsheet from Imperial (IP) to the Internation System of Units (SI). This will convert all users entries as well</t>
  </si>
  <si>
    <t xml:space="preserve">Tables 1 and 2 show common entries for ASHRAE 90.1-2010 Zone 5 and the resulting Base Building U-values. </t>
  </si>
  <si>
    <t>If doing an multiple construction area weighted building U- or R-Value, the same would have to be done for the ASHRAE 90.1-2010 value. For example if an office building in Zone 5 had 50% steel stud and 50% mass wall, the ASHRAE 90.1-2010 value would be U-0.077 (USI-0.437). From Figure 1, the Base Building U-Value would be U-0.124 (USI-0.704). Below is a quick calculator using the values in Figure 1 to assist in calculting the base building U-value</t>
  </si>
  <si>
    <t>See Base Building U-Value Tab</t>
  </si>
  <si>
    <t>Base Building Value</t>
  </si>
  <si>
    <t>ASHRAE 90.1-2010 Value</t>
  </si>
  <si>
    <t>Unit Type</t>
  </si>
  <si>
    <t>IP</t>
  </si>
  <si>
    <t>SI</t>
  </si>
  <si>
    <t>ASHRAE 90.1-2010 U-Value</t>
  </si>
  <si>
    <t>Base Building U-Value</t>
  </si>
  <si>
    <t>All Other Base Building Calculator</t>
  </si>
  <si>
    <t>High Rise MURB Base Building Calculator</t>
  </si>
  <si>
    <t>Enter IP 
U-Value</t>
  </si>
  <si>
    <t>Enter SI 
USI-Value</t>
  </si>
  <si>
    <t>Add Clear Field</t>
  </si>
  <si>
    <t>Add Linear Interface Detail</t>
  </si>
  <si>
    <t>Add Point Interface Detail</t>
  </si>
  <si>
    <t>Clicking this button will add another blank Clear Field line</t>
  </si>
  <si>
    <t>Clicking this button will add another blank Linear Interface Detail line</t>
  </si>
  <si>
    <t>Clicking this button will add another blank Point Interface Detail line</t>
  </si>
  <si>
    <t>Clicking the checkmark on will include this clear field/interface detail in calculations. Unclicking this checkmark will exclude this entry from calculations</t>
  </si>
  <si>
    <t>Enter Description</t>
  </si>
  <si>
    <t>This is a blank work area that can be used for quick calculations</t>
  </si>
  <si>
    <t>User can input a description of the clear field or interface detail. Ie "Exterior insulated steel stud wall"</t>
  </si>
  <si>
    <t>Enter the area of the clear field assembly, length of the interface detail or number of a particular point interface detail</t>
  </si>
  <si>
    <t>Enter the appropriate transmittance value. Enter the U-value for the clear field, a Psi-Value for the Linear detail and the Chi-Value for the point detail</t>
  </si>
  <si>
    <t>Optionally the User can put the reference from which the transmittance was found. Ie "Detail 5.2.1 from the Building Envelope Thermal Bridging Guide" or "Hand Calculations"</t>
  </si>
  <si>
    <t>Spreadsheet Entries</t>
  </si>
  <si>
    <t>Spreadsheet Values</t>
  </si>
  <si>
    <t>Base Building U- and R-Value</t>
  </si>
  <si>
    <t>This is the base building U- and R-Values as determined by the User. See Base Building U-Value tab</t>
  </si>
  <si>
    <t>Proposed Building U- and R-Value</t>
  </si>
  <si>
    <t>This is the proposed building U- and R-Values as determined by the spreadsheet calculator. This includes all active clear field assemblies and linear and point details along with all active takeoff values. This will not return a value if there is an error with any of the values. This is calculated using the follow equation. For more information on the calculation, see the Building Envelope Thermal Bridging Guide</t>
  </si>
  <si>
    <t xml:space="preserve">This value shows the difference between the base building and proposed building U-values in percentage. Red indicates that the proposed is worse than the base. Green indicates the proposed is better than the base. </t>
  </si>
  <si>
    <t>Heat Flow</t>
  </si>
  <si>
    <t>Shows the actual total amount of heat flow from the clear field assembly or detail (not averaged per area)</t>
  </si>
  <si>
    <t>% Total Heat Flow</t>
  </si>
  <si>
    <t>Shows the percentage of total heat flow from that particular clear field assembly or detail compared to the other active assemblies or details. This can be useful in determining the biggest contributor to heat flow.</t>
  </si>
  <si>
    <t>User can enter any other notes for a particular clear field assembly or detail as they wish</t>
  </si>
  <si>
    <r>
      <t>m</t>
    </r>
    <r>
      <rPr>
        <vertAlign val="superscript"/>
        <sz val="11"/>
        <color indexed="8"/>
        <rFont val="Century Gothic"/>
        <family val="2"/>
      </rPr>
      <t>2</t>
    </r>
  </si>
  <si>
    <r>
      <t>Opaque USI-Value
(W/m</t>
    </r>
    <r>
      <rPr>
        <b/>
        <vertAlign val="superscript"/>
        <sz val="11"/>
        <color indexed="8"/>
        <rFont val="Century Gothic"/>
        <family val="2"/>
      </rPr>
      <t>2</t>
    </r>
    <r>
      <rPr>
        <b/>
        <sz val="11"/>
        <color indexed="8"/>
        <rFont val="Century Gothic"/>
        <family val="2"/>
      </rPr>
      <t>K)</t>
    </r>
  </si>
  <si>
    <r>
      <t>Effective RSI-Value
(m</t>
    </r>
    <r>
      <rPr>
        <b/>
        <vertAlign val="superscript"/>
        <sz val="11"/>
        <color indexed="8"/>
        <rFont val="Century Gothic"/>
        <family val="2"/>
      </rPr>
      <t>2</t>
    </r>
    <r>
      <rPr>
        <b/>
        <sz val="11"/>
        <color indexed="8"/>
        <rFont val="Century Gothic"/>
        <family val="2"/>
      </rPr>
      <t>K/W)</t>
    </r>
  </si>
  <si>
    <t>Heat Flow
(W/K)</t>
  </si>
  <si>
    <r>
      <t>W/m</t>
    </r>
    <r>
      <rPr>
        <vertAlign val="superscript"/>
        <sz val="11"/>
        <color indexed="8"/>
        <rFont val="Century Gothic"/>
        <family val="2"/>
      </rPr>
      <t>2</t>
    </r>
    <r>
      <rPr>
        <sz val="11"/>
        <color indexed="8"/>
        <rFont val="Century Gothic"/>
        <family val="2"/>
      </rPr>
      <t>K</t>
    </r>
  </si>
  <si>
    <t>W/mK</t>
  </si>
  <si>
    <t>W/K</t>
  </si>
  <si>
    <t>Enter Base Building       U-Value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</si>
</sst>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
  </numFmts>
  <fonts count="71">
    <font>
      <sz val="11"/>
      <color theme="1"/>
      <name val="Calibri"/>
      <family val="2"/>
    </font>
    <font>
      <sz val="11"/>
      <color indexed="8"/>
      <name val="Calibri"/>
      <family val="2"/>
    </font>
    <font>
      <sz val="11"/>
      <color indexed="8"/>
      <name val="Century Gothic"/>
      <family val="2"/>
    </font>
    <font>
      <b/>
      <sz val="11"/>
      <color indexed="8"/>
      <name val="Century Gothic"/>
      <family val="2"/>
    </font>
    <font>
      <vertAlign val="superscript"/>
      <sz val="11"/>
      <color indexed="8"/>
      <name val="Century Gothic"/>
      <family val="2"/>
    </font>
    <font>
      <b/>
      <vertAlign val="superscript"/>
      <sz val="11"/>
      <color indexed="8"/>
      <name val="Century Gothic"/>
      <family val="2"/>
    </font>
    <font>
      <b/>
      <sz val="16"/>
      <color indexed="8"/>
      <name val="Century Gothic"/>
      <family val="2"/>
    </font>
    <font>
      <b/>
      <sz val="16"/>
      <color indexed="56"/>
      <name val="Century Gothic"/>
      <family val="2"/>
    </font>
    <font>
      <sz val="12"/>
      <color indexed="8"/>
      <name val="Century Gothic"/>
      <family val="2"/>
    </font>
    <font>
      <b/>
      <sz val="14"/>
      <color indexed="8"/>
      <name val="Century Gothic"/>
      <family val="2"/>
    </font>
    <font>
      <b/>
      <sz val="14"/>
      <color indexed="10"/>
      <name val="Century Gothic"/>
      <family val="2"/>
    </font>
    <font>
      <u val="single"/>
      <sz val="11"/>
      <color indexed="12"/>
      <name val="Calibri"/>
      <family val="2"/>
    </font>
    <font>
      <sz val="8"/>
      <color indexed="8"/>
      <name val="Century Gothic"/>
      <family val="2"/>
    </font>
    <font>
      <sz val="11"/>
      <color indexed="56"/>
      <name val="Calibri"/>
      <family val="2"/>
    </font>
    <font>
      <b/>
      <sz val="12"/>
      <color indexed="8"/>
      <name val="Century Gothic"/>
      <family val="2"/>
    </font>
    <font>
      <sz val="16"/>
      <color indexed="8"/>
      <name val="Calibri"/>
      <family val="2"/>
    </font>
    <font>
      <sz val="28"/>
      <color indexed="56"/>
      <name val="Tw Cen MT Condensed Extra Bold"/>
      <family val="2"/>
    </font>
    <font>
      <sz val="16"/>
      <color indexed="8"/>
      <name val="Century Gothic"/>
      <family val="2"/>
    </font>
    <font>
      <u val="single"/>
      <sz val="18"/>
      <color indexed="8"/>
      <name val="Century Gothic"/>
      <family val="2"/>
    </font>
    <font>
      <sz val="11"/>
      <color indexed="9"/>
      <name val="Century Gothic"/>
      <family val="2"/>
    </font>
    <font>
      <u val="single"/>
      <sz val="18"/>
      <color indexed="12"/>
      <name val="Century Gothic"/>
      <family val="2"/>
    </font>
    <font>
      <b/>
      <sz val="8"/>
      <color indexed="8"/>
      <name val="Century Gothic"/>
      <family val="2"/>
    </font>
    <font>
      <b/>
      <sz val="16"/>
      <color indexed="60"/>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Century Gothic"/>
      <family val="2"/>
    </font>
    <font>
      <sz val="8"/>
      <color theme="1"/>
      <name val="Century Gothic"/>
      <family val="2"/>
    </font>
    <font>
      <sz val="11"/>
      <color theme="3"/>
      <name val="Calibri"/>
      <family val="2"/>
    </font>
    <font>
      <b/>
      <sz val="12"/>
      <color theme="1"/>
      <name val="Century Gothic"/>
      <family val="2"/>
    </font>
    <font>
      <b/>
      <sz val="11"/>
      <color theme="1"/>
      <name val="Century Gothic"/>
      <family val="2"/>
    </font>
    <font>
      <b/>
      <sz val="16"/>
      <color theme="1"/>
      <name val="Century Gothic"/>
      <family val="2"/>
    </font>
    <font>
      <sz val="16"/>
      <color theme="1"/>
      <name val="Calibri"/>
      <family val="2"/>
    </font>
    <font>
      <sz val="28"/>
      <color theme="3"/>
      <name val="Tw Cen MT Condensed Extra Bold"/>
      <family val="2"/>
    </font>
    <font>
      <b/>
      <sz val="14"/>
      <color theme="1"/>
      <name val="Century Gothic"/>
      <family val="2"/>
    </font>
    <font>
      <sz val="16"/>
      <color theme="1"/>
      <name val="Century Gothic"/>
      <family val="2"/>
    </font>
    <font>
      <u val="single"/>
      <sz val="18"/>
      <color theme="1"/>
      <name val="Century Gothic"/>
      <family val="2"/>
    </font>
    <font>
      <sz val="11"/>
      <color theme="0"/>
      <name val="Century Gothic"/>
      <family val="2"/>
    </font>
    <font>
      <u val="single"/>
      <sz val="18"/>
      <color theme="10"/>
      <name val="Century Gothic"/>
      <family val="2"/>
    </font>
    <font>
      <b/>
      <sz val="8"/>
      <color theme="1"/>
      <name val="Century Gothic"/>
      <family val="2"/>
    </font>
    <font>
      <b/>
      <sz val="16"/>
      <color theme="5" tint="-0.24997000396251678"/>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style="thin"/>
      <top style="thin"/>
      <bottom/>
    </border>
    <border>
      <left style="thin"/>
      <right/>
      <top style="thin"/>
      <bottom style="thin"/>
    </border>
    <border>
      <left style="medium"/>
      <right/>
      <top style="medium"/>
      <bottom style="medium"/>
    </border>
    <border>
      <left/>
      <right/>
      <top style="medium"/>
      <bottom style="medium"/>
    </border>
    <border>
      <left style="thin"/>
      <right style="medium"/>
      <top style="medium"/>
      <bottom style="medium"/>
    </border>
    <border>
      <left/>
      <right style="thin"/>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color theme="0" tint="-0.149959996342659"/>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medium"/>
      <right style="thin"/>
      <top/>
      <bottom style="thin"/>
    </border>
    <border>
      <left style="thin"/>
      <right style="thin"/>
      <top/>
      <bottom style="thin"/>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Font="1" applyAlignment="1">
      <alignment/>
    </xf>
    <xf numFmtId="0" fontId="56" fillId="4" borderId="10" xfId="0" applyFont="1" applyFill="1" applyBorder="1" applyAlignment="1" applyProtection="1">
      <alignment horizontal="left" vertical="center" wrapText="1"/>
      <protection locked="0"/>
    </xf>
    <xf numFmtId="0" fontId="57" fillId="4" borderId="10" xfId="0" applyFont="1" applyFill="1" applyBorder="1" applyAlignment="1" applyProtection="1">
      <alignment horizontal="center" vertical="center" wrapText="1"/>
      <protection locked="0"/>
    </xf>
    <xf numFmtId="0" fontId="58" fillId="0" borderId="0" xfId="0" applyFont="1" applyAlignment="1" applyProtection="1">
      <alignment/>
      <protection/>
    </xf>
    <xf numFmtId="0" fontId="0" fillId="0" borderId="0" xfId="0" applyAlignment="1" applyProtection="1">
      <alignment/>
      <protection/>
    </xf>
    <xf numFmtId="0" fontId="59" fillId="16" borderId="10" xfId="0" applyFont="1" applyFill="1" applyBorder="1" applyAlignment="1" applyProtection="1">
      <alignment horizontal="center" vertical="center" wrapText="1"/>
      <protection/>
    </xf>
    <xf numFmtId="0" fontId="0" fillId="0" borderId="10" xfId="0" applyFill="1" applyBorder="1" applyAlignment="1" applyProtection="1">
      <alignment/>
      <protection/>
    </xf>
    <xf numFmtId="0" fontId="56" fillId="0" borderId="10" xfId="0" applyFont="1" applyBorder="1" applyAlignment="1" applyProtection="1">
      <alignment horizontal="center" vertical="center"/>
      <protection/>
    </xf>
    <xf numFmtId="0" fontId="56" fillId="0" borderId="10" xfId="0" applyFont="1" applyFill="1" applyBorder="1" applyAlignment="1" applyProtection="1">
      <alignment horizontal="center" vertical="center"/>
      <protection/>
    </xf>
    <xf numFmtId="0" fontId="0" fillId="0" borderId="0" xfId="0" applyAlignment="1" applyProtection="1">
      <alignment/>
      <protection/>
    </xf>
    <xf numFmtId="0" fontId="56" fillId="0" borderId="0" xfId="0" applyFont="1" applyAlignment="1" applyProtection="1">
      <alignment/>
      <protection/>
    </xf>
    <xf numFmtId="0" fontId="60" fillId="4" borderId="10" xfId="0" applyFont="1" applyFill="1" applyBorder="1" applyAlignment="1" applyProtection="1">
      <alignment horizontal="center" vertical="center"/>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protection/>
    </xf>
    <xf numFmtId="0" fontId="0" fillId="0" borderId="10" xfId="0" applyBorder="1" applyAlignment="1" applyProtection="1">
      <alignment/>
      <protection/>
    </xf>
    <xf numFmtId="0" fontId="56" fillId="0" borderId="10" xfId="0" applyFont="1" applyBorder="1" applyAlignment="1" applyProtection="1">
      <alignment/>
      <protection/>
    </xf>
    <xf numFmtId="0" fontId="61" fillId="16" borderId="10" xfId="0" applyFont="1" applyFill="1" applyBorder="1" applyAlignment="1" applyProtection="1">
      <alignment horizontal="center" vertical="center" wrapText="1"/>
      <protection/>
    </xf>
    <xf numFmtId="0" fontId="0" fillId="0" borderId="0" xfId="0" applyBorder="1" applyAlignment="1" applyProtection="1">
      <alignment/>
      <protection/>
    </xf>
    <xf numFmtId="0" fontId="62" fillId="0" borderId="0" xfId="0" applyFont="1" applyAlignment="1" applyProtection="1">
      <alignment/>
      <protection/>
    </xf>
    <xf numFmtId="0" fontId="61" fillId="0" borderId="0" xfId="0" applyFont="1" applyAlignment="1" applyProtection="1">
      <alignment/>
      <protection/>
    </xf>
    <xf numFmtId="0" fontId="0" fillId="0" borderId="0" xfId="0" applyAlignment="1" applyProtection="1">
      <alignment/>
      <protection locked="0"/>
    </xf>
    <xf numFmtId="0" fontId="63" fillId="0" borderId="0" xfId="0" applyFont="1" applyAlignment="1" applyProtection="1">
      <alignment/>
      <protection/>
    </xf>
    <xf numFmtId="0" fontId="63" fillId="0" borderId="0" xfId="0" applyFont="1" applyAlignment="1" applyProtection="1">
      <alignment horizontal="center"/>
      <protection/>
    </xf>
    <xf numFmtId="0" fontId="60" fillId="16" borderId="11" xfId="0" applyFont="1" applyFill="1" applyBorder="1" applyAlignment="1" applyProtection="1">
      <alignment/>
      <protection/>
    </xf>
    <xf numFmtId="0" fontId="56" fillId="0" borderId="12" xfId="0" applyFont="1" applyBorder="1" applyAlignment="1" applyProtection="1">
      <alignment horizontal="center" vertical="center"/>
      <protection/>
    </xf>
    <xf numFmtId="0" fontId="56" fillId="0" borderId="13" xfId="0" applyFont="1" applyBorder="1" applyAlignment="1" applyProtection="1">
      <alignment/>
      <protection/>
    </xf>
    <xf numFmtId="0" fontId="56" fillId="0" borderId="13" xfId="0" applyFont="1" applyBorder="1" applyAlignment="1" applyProtection="1">
      <alignment/>
      <protection/>
    </xf>
    <xf numFmtId="0" fontId="64" fillId="4" borderId="14" xfId="0" applyFont="1" applyFill="1" applyBorder="1" applyAlignment="1" applyProtection="1">
      <alignment/>
      <protection/>
    </xf>
    <xf numFmtId="0" fontId="56" fillId="4" borderId="15" xfId="0" applyFont="1" applyFill="1" applyBorder="1" applyAlignment="1" applyProtection="1">
      <alignment/>
      <protection/>
    </xf>
    <xf numFmtId="9" fontId="56" fillId="4" borderId="16" xfId="0" applyNumberFormat="1" applyFont="1" applyFill="1" applyBorder="1" applyAlignment="1" applyProtection="1">
      <alignment horizontal="center" vertical="center"/>
      <protection/>
    </xf>
    <xf numFmtId="0" fontId="56" fillId="4" borderId="0" xfId="0" applyFont="1" applyFill="1" applyAlignment="1" applyProtection="1">
      <alignment/>
      <protection/>
    </xf>
    <xf numFmtId="0" fontId="0" fillId="0" borderId="0" xfId="0" applyFill="1" applyAlignment="1" applyProtection="1">
      <alignment/>
      <protection/>
    </xf>
    <xf numFmtId="164" fontId="64" fillId="0" borderId="10" xfId="0" applyNumberFormat="1" applyFont="1" applyBorder="1" applyAlignment="1" applyProtection="1">
      <alignment horizontal="center" vertical="center"/>
      <protection/>
    </xf>
    <xf numFmtId="165" fontId="64" fillId="0" borderId="10" xfId="0" applyNumberFormat="1" applyFont="1" applyBorder="1" applyAlignment="1" applyProtection="1">
      <alignment horizontal="center" vertical="center"/>
      <protection/>
    </xf>
    <xf numFmtId="164" fontId="56" fillId="4" borderId="10" xfId="0" applyNumberFormat="1" applyFont="1" applyFill="1" applyBorder="1" applyAlignment="1" applyProtection="1">
      <alignment horizontal="center" vertical="center" wrapText="1"/>
      <protection locked="0"/>
    </xf>
    <xf numFmtId="2" fontId="56" fillId="0" borderId="10" xfId="0" applyNumberFormat="1" applyFont="1" applyBorder="1" applyAlignment="1" applyProtection="1">
      <alignment horizontal="center" vertical="center"/>
      <protection/>
    </xf>
    <xf numFmtId="2" fontId="56" fillId="0" borderId="10" xfId="0" applyNumberFormat="1" applyFont="1" applyFill="1" applyBorder="1" applyAlignment="1" applyProtection="1">
      <alignment horizontal="center" vertical="center" wrapText="1"/>
      <protection locked="0"/>
    </xf>
    <xf numFmtId="2" fontId="56" fillId="4" borderId="10" xfId="0" applyNumberFormat="1" applyFont="1" applyFill="1" applyBorder="1" applyAlignment="1" applyProtection="1">
      <alignment horizontal="center" vertical="center" wrapText="1"/>
      <protection locked="0"/>
    </xf>
    <xf numFmtId="1" fontId="56" fillId="4" borderId="10" xfId="0" applyNumberFormat="1" applyFont="1" applyFill="1" applyBorder="1" applyAlignment="1" applyProtection="1">
      <alignment horizontal="center" vertical="center" wrapText="1"/>
      <protection locked="0"/>
    </xf>
    <xf numFmtId="165" fontId="56" fillId="4" borderId="11" xfId="0" applyNumberFormat="1" applyFont="1" applyFill="1" applyBorder="1" applyAlignment="1" applyProtection="1">
      <alignment horizontal="center" vertical="center"/>
      <protection/>
    </xf>
    <xf numFmtId="165" fontId="56" fillId="0" borderId="10" xfId="0" applyNumberFormat="1" applyFont="1" applyBorder="1" applyAlignment="1" applyProtection="1">
      <alignment horizontal="center" vertical="center"/>
      <protection/>
    </xf>
    <xf numFmtId="166" fontId="59" fillId="0" borderId="10" xfId="0" applyNumberFormat="1" applyFont="1" applyBorder="1" applyAlignment="1" applyProtection="1">
      <alignment horizontal="center" vertical="center"/>
      <protection/>
    </xf>
    <xf numFmtId="0" fontId="0" fillId="0" borderId="0" xfId="0" applyFill="1" applyBorder="1" applyAlignment="1" applyProtection="1">
      <alignment/>
      <protection/>
    </xf>
    <xf numFmtId="0" fontId="56" fillId="0" borderId="0" xfId="0" applyFont="1" applyBorder="1" applyAlignment="1" applyProtection="1">
      <alignment horizontal="center" vertical="center"/>
      <protection/>
    </xf>
    <xf numFmtId="0" fontId="0" fillId="0" borderId="17" xfId="0" applyBorder="1" applyAlignment="1">
      <alignment/>
    </xf>
    <xf numFmtId="164"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10" xfId="0" applyFill="1" applyBorder="1" applyAlignment="1" applyProtection="1">
      <alignment wrapText="1"/>
      <protection/>
    </xf>
    <xf numFmtId="164" fontId="0" fillId="0" borderId="10" xfId="0" applyNumberFormat="1" applyBorder="1" applyAlignment="1" applyProtection="1">
      <alignment/>
      <protection/>
    </xf>
    <xf numFmtId="0" fontId="0" fillId="0" borderId="10" xfId="0" applyBorder="1" applyAlignment="1" applyProtection="1">
      <alignment horizontal="left" wrapText="1"/>
      <protection/>
    </xf>
    <xf numFmtId="164" fontId="0" fillId="0" borderId="10" xfId="0" applyNumberFormat="1" applyFont="1" applyBorder="1" applyAlignment="1" applyProtection="1">
      <alignment horizontal="right"/>
      <protection/>
    </xf>
    <xf numFmtId="0" fontId="56" fillId="33" borderId="10" xfId="0" applyFont="1" applyFill="1" applyBorder="1" applyAlignment="1" applyProtection="1">
      <alignment/>
      <protection/>
    </xf>
    <xf numFmtId="0" fontId="65" fillId="0" borderId="0" xfId="0" applyFont="1" applyBorder="1" applyAlignment="1" applyProtection="1">
      <alignment/>
      <protection locked="0"/>
    </xf>
    <xf numFmtId="0" fontId="56" fillId="33" borderId="13" xfId="0" applyFont="1" applyFill="1" applyBorder="1" applyAlignment="1" applyProtection="1">
      <alignment/>
      <protection/>
    </xf>
    <xf numFmtId="0" fontId="56" fillId="33" borderId="18" xfId="0" applyFont="1" applyFill="1" applyBorder="1" applyAlignment="1" applyProtection="1">
      <alignment/>
      <protection/>
    </xf>
    <xf numFmtId="0" fontId="56" fillId="33" borderId="17" xfId="0" applyFont="1" applyFill="1" applyBorder="1" applyAlignment="1" applyProtection="1">
      <alignment/>
      <protection/>
    </xf>
    <xf numFmtId="0" fontId="56" fillId="0" borderId="17" xfId="0" applyFont="1" applyBorder="1" applyAlignment="1" applyProtection="1">
      <alignment/>
      <protection/>
    </xf>
    <xf numFmtId="0" fontId="56" fillId="0" borderId="17" xfId="0" applyFont="1" applyBorder="1" applyAlignment="1" applyProtection="1">
      <alignment/>
      <protection locked="0"/>
    </xf>
    <xf numFmtId="0" fontId="56" fillId="0" borderId="19" xfId="0" applyFont="1" applyBorder="1" applyAlignment="1" applyProtection="1">
      <alignment/>
      <protection/>
    </xf>
    <xf numFmtId="9" fontId="56" fillId="0" borderId="20" xfId="0" applyNumberFormat="1" applyFont="1" applyBorder="1" applyAlignment="1" applyProtection="1">
      <alignment horizontal="center" vertical="center"/>
      <protection/>
    </xf>
    <xf numFmtId="0" fontId="56" fillId="33" borderId="21" xfId="0" applyFont="1" applyFill="1" applyBorder="1" applyAlignment="1" applyProtection="1">
      <alignment/>
      <protection/>
    </xf>
    <xf numFmtId="0" fontId="56" fillId="33" borderId="22" xfId="0" applyFont="1" applyFill="1" applyBorder="1" applyAlignment="1" applyProtection="1">
      <alignment/>
      <protection/>
    </xf>
    <xf numFmtId="164" fontId="64" fillId="4" borderId="0" xfId="0" applyNumberFormat="1" applyFont="1" applyFill="1" applyAlignment="1" applyProtection="1">
      <alignment horizontal="center" vertical="center" wrapText="1"/>
      <protection locked="0"/>
    </xf>
    <xf numFmtId="0" fontId="59" fillId="16" borderId="10" xfId="0" applyFont="1" applyFill="1" applyBorder="1" applyAlignment="1" applyProtection="1">
      <alignment horizontal="center" vertical="center" wrapText="1"/>
      <protection/>
    </xf>
    <xf numFmtId="0" fontId="0" fillId="0" borderId="0" xfId="0" applyAlignment="1">
      <alignment/>
    </xf>
    <xf numFmtId="0" fontId="56" fillId="0" borderId="0" xfId="0" applyFont="1" applyAlignment="1">
      <alignment/>
    </xf>
    <xf numFmtId="0" fontId="56" fillId="0" borderId="0" xfId="0" applyFont="1" applyAlignment="1">
      <alignment wrapText="1"/>
    </xf>
    <xf numFmtId="0" fontId="56" fillId="0" borderId="0" xfId="0" applyFont="1" applyAlignment="1">
      <alignment vertical="top" wrapText="1"/>
    </xf>
    <xf numFmtId="0" fontId="60" fillId="0" borderId="0" xfId="0" applyFont="1" applyAlignment="1">
      <alignment/>
    </xf>
    <xf numFmtId="0" fontId="66" fillId="0" borderId="0" xfId="0" applyFont="1" applyBorder="1" applyAlignment="1">
      <alignment/>
    </xf>
    <xf numFmtId="0" fontId="66" fillId="0" borderId="0" xfId="0" applyFont="1" applyAlignment="1">
      <alignment/>
    </xf>
    <xf numFmtId="164" fontId="67" fillId="8" borderId="10" xfId="0" applyNumberFormat="1" applyFont="1" applyFill="1" applyBorder="1" applyAlignment="1" applyProtection="1">
      <alignment wrapText="1"/>
      <protection locked="0"/>
    </xf>
    <xf numFmtId="164" fontId="56" fillId="0" borderId="10" xfId="0" applyNumberFormat="1" applyFont="1" applyBorder="1" applyAlignment="1" applyProtection="1">
      <alignment horizontal="center" wrapText="1"/>
      <protection locked="0"/>
    </xf>
    <xf numFmtId="0" fontId="60" fillId="0" borderId="0" xfId="0" applyFont="1" applyAlignment="1" applyProtection="1">
      <alignment/>
      <protection/>
    </xf>
    <xf numFmtId="0" fontId="60" fillId="10" borderId="23" xfId="0" applyFont="1" applyFill="1" applyBorder="1" applyAlignment="1" applyProtection="1">
      <alignment horizontal="center" vertical="center"/>
      <protection/>
    </xf>
    <xf numFmtId="0" fontId="60" fillId="10" borderId="11" xfId="0" applyFont="1" applyFill="1" applyBorder="1" applyAlignment="1" applyProtection="1">
      <alignment horizontal="center" vertical="center" wrapText="1"/>
      <protection/>
    </xf>
    <xf numFmtId="0" fontId="60" fillId="10" borderId="16" xfId="0" applyFont="1" applyFill="1" applyBorder="1" applyAlignment="1" applyProtection="1">
      <alignment horizontal="center" vertical="center" wrapText="1"/>
      <protection/>
    </xf>
    <xf numFmtId="164" fontId="56" fillId="4" borderId="19" xfId="0" applyNumberFormat="1" applyFont="1" applyFill="1" applyBorder="1" applyAlignment="1" applyProtection="1">
      <alignment horizontal="left" vertical="center" wrapText="1"/>
      <protection/>
    </xf>
    <xf numFmtId="164" fontId="56" fillId="0" borderId="10" xfId="0" applyNumberFormat="1" applyFont="1" applyBorder="1" applyAlignment="1" applyProtection="1">
      <alignment horizontal="center" vertical="center"/>
      <protection/>
    </xf>
    <xf numFmtId="164" fontId="56" fillId="0" borderId="10" xfId="0" applyNumberFormat="1" applyFont="1" applyBorder="1" applyAlignment="1" applyProtection="1" quotePrefix="1">
      <alignment horizontal="center" vertical="center"/>
      <protection/>
    </xf>
    <xf numFmtId="164" fontId="56" fillId="0" borderId="20" xfId="0" applyNumberFormat="1" applyFont="1" applyBorder="1" applyAlignment="1" applyProtection="1">
      <alignment horizontal="center" vertical="center"/>
      <protection/>
    </xf>
    <xf numFmtId="164" fontId="56" fillId="0" borderId="0" xfId="0" applyNumberFormat="1" applyFont="1" applyAlignment="1" applyProtection="1">
      <alignment/>
      <protection/>
    </xf>
    <xf numFmtId="164" fontId="56" fillId="4" borderId="24" xfId="0" applyNumberFormat="1" applyFont="1" applyFill="1" applyBorder="1" applyAlignment="1" applyProtection="1">
      <alignment horizontal="left" vertical="center" wrapText="1"/>
      <protection/>
    </xf>
    <xf numFmtId="164" fontId="56" fillId="0" borderId="25" xfId="0" applyNumberFormat="1" applyFont="1" applyBorder="1" applyAlignment="1" applyProtection="1">
      <alignment horizontal="center" vertical="center"/>
      <protection/>
    </xf>
    <xf numFmtId="164" fontId="56" fillId="0" borderId="25" xfId="0" applyNumberFormat="1" applyFont="1" applyBorder="1" applyAlignment="1" applyProtection="1" quotePrefix="1">
      <alignment horizontal="center" vertical="center"/>
      <protection/>
    </xf>
    <xf numFmtId="164" fontId="56" fillId="0" borderId="26" xfId="0" applyNumberFormat="1" applyFont="1" applyBorder="1" applyAlignment="1" applyProtection="1">
      <alignment horizontal="center" vertical="center"/>
      <protection/>
    </xf>
    <xf numFmtId="164" fontId="60" fillId="10" borderId="23" xfId="0" applyNumberFormat="1" applyFont="1" applyFill="1" applyBorder="1" applyAlignment="1" applyProtection="1">
      <alignment horizontal="center" vertical="center"/>
      <protection/>
    </xf>
    <xf numFmtId="164" fontId="60" fillId="10" borderId="11" xfId="0" applyNumberFormat="1" applyFont="1" applyFill="1" applyBorder="1" applyAlignment="1" applyProtection="1">
      <alignment horizontal="center" vertical="center" wrapText="1"/>
      <protection/>
    </xf>
    <xf numFmtId="164" fontId="60" fillId="10" borderId="16" xfId="0" applyNumberFormat="1" applyFont="1" applyFill="1" applyBorder="1" applyAlignment="1" applyProtection="1">
      <alignment horizontal="center" vertical="center" wrapText="1"/>
      <protection/>
    </xf>
    <xf numFmtId="0" fontId="56" fillId="4" borderId="10" xfId="0" applyFont="1" applyFill="1" applyBorder="1" applyAlignment="1" applyProtection="1">
      <alignment horizontal="center" vertical="center" wrapText="1"/>
      <protection/>
    </xf>
    <xf numFmtId="0" fontId="56" fillId="4" borderId="10" xfId="0" applyFont="1" applyFill="1" applyBorder="1" applyAlignment="1" applyProtection="1">
      <alignment horizontal="right" wrapText="1"/>
      <protection/>
    </xf>
    <xf numFmtId="0" fontId="56" fillId="0" borderId="0" xfId="0" applyFont="1" applyAlignment="1">
      <alignment horizontal="left" vertical="top" wrapText="1"/>
    </xf>
    <xf numFmtId="0" fontId="60" fillId="0" borderId="0" xfId="0" applyFont="1" applyAlignment="1">
      <alignment wrapText="1"/>
    </xf>
    <xf numFmtId="0" fontId="68" fillId="0" borderId="0" xfId="52" applyFont="1" applyAlignment="1" applyProtection="1">
      <alignment/>
      <protection locked="0"/>
    </xf>
    <xf numFmtId="164" fontId="0" fillId="0" borderId="27" xfId="0" applyNumberFormat="1" applyBorder="1" applyAlignment="1" applyProtection="1">
      <alignment horizontal="center" wrapText="1"/>
      <protection locked="0"/>
    </xf>
    <xf numFmtId="0" fontId="0" fillId="0" borderId="28" xfId="0" applyBorder="1" applyAlignment="1" applyProtection="1">
      <alignment horizontal="center" wrapText="1"/>
      <protection locked="0"/>
    </xf>
    <xf numFmtId="165" fontId="0" fillId="0" borderId="27" xfId="0" applyNumberFormat="1" applyBorder="1" applyAlignment="1" applyProtection="1">
      <alignment horizontal="center" wrapText="1"/>
      <protection locked="0"/>
    </xf>
    <xf numFmtId="0" fontId="0" fillId="0" borderId="27" xfId="0" applyBorder="1" applyAlignment="1" applyProtection="1">
      <alignment horizontal="center" wrapText="1"/>
      <protection locked="0"/>
    </xf>
    <xf numFmtId="0" fontId="60" fillId="34" borderId="13" xfId="0" applyFont="1" applyFill="1" applyBorder="1" applyAlignment="1" applyProtection="1">
      <alignment horizontal="center" vertical="center" wrapText="1"/>
      <protection/>
    </xf>
    <xf numFmtId="0" fontId="60" fillId="34" borderId="17" xfId="0" applyFont="1" applyFill="1" applyBorder="1" applyAlignment="1" applyProtection="1">
      <alignment horizontal="center" vertical="center" wrapText="1"/>
      <protection/>
    </xf>
    <xf numFmtId="0" fontId="63" fillId="0" borderId="0" xfId="0" applyFont="1" applyAlignment="1" applyProtection="1">
      <alignment horizontal="left"/>
      <protection/>
    </xf>
    <xf numFmtId="0" fontId="59" fillId="16" borderId="29" xfId="0" applyFont="1" applyFill="1" applyBorder="1" applyAlignment="1" applyProtection="1">
      <alignment horizontal="center" vertical="center"/>
      <protection/>
    </xf>
    <xf numFmtId="0" fontId="59" fillId="16" borderId="19" xfId="0" applyFont="1" applyFill="1" applyBorder="1" applyAlignment="1" applyProtection="1">
      <alignment horizontal="center" vertical="center"/>
      <protection/>
    </xf>
    <xf numFmtId="0" fontId="59" fillId="16" borderId="30" xfId="0" applyFont="1" applyFill="1" applyBorder="1" applyAlignment="1" applyProtection="1">
      <alignment horizontal="center" vertical="center"/>
      <protection/>
    </xf>
    <xf numFmtId="0" fontId="59" fillId="16" borderId="10" xfId="0" applyFont="1" applyFill="1" applyBorder="1" applyAlignment="1" applyProtection="1">
      <alignment horizontal="center" vertical="center"/>
      <protection/>
    </xf>
    <xf numFmtId="0" fontId="59" fillId="16" borderId="30" xfId="0" applyFont="1" applyFill="1" applyBorder="1" applyAlignment="1" applyProtection="1">
      <alignment horizontal="center" vertical="center" wrapText="1"/>
      <protection/>
    </xf>
    <xf numFmtId="0" fontId="59" fillId="16" borderId="10" xfId="0" applyFont="1" applyFill="1" applyBorder="1" applyAlignment="1" applyProtection="1">
      <alignment horizontal="center" vertical="center" wrapText="1"/>
      <protection/>
    </xf>
    <xf numFmtId="0" fontId="60" fillId="16" borderId="30" xfId="0" applyFont="1" applyFill="1" applyBorder="1" applyAlignment="1" applyProtection="1">
      <alignment horizontal="center" vertical="center" wrapText="1"/>
      <protection/>
    </xf>
    <xf numFmtId="0" fontId="56" fillId="16" borderId="10" xfId="0" applyFont="1" applyFill="1" applyBorder="1" applyAlignment="1" applyProtection="1">
      <alignment horizontal="center" vertical="center" wrapText="1"/>
      <protection/>
    </xf>
    <xf numFmtId="0" fontId="69" fillId="16" borderId="30" xfId="0" applyFont="1" applyFill="1" applyBorder="1" applyAlignment="1" applyProtection="1">
      <alignment horizontal="center" vertical="center" wrapText="1"/>
      <protection/>
    </xf>
    <xf numFmtId="0" fontId="60" fillId="16" borderId="10" xfId="0" applyFont="1" applyFill="1" applyBorder="1" applyAlignment="1" applyProtection="1">
      <alignment horizontal="center" vertical="center" wrapText="1"/>
      <protection/>
    </xf>
    <xf numFmtId="0" fontId="70" fillId="16" borderId="13" xfId="0" applyFont="1" applyFill="1" applyBorder="1" applyAlignment="1" applyProtection="1">
      <alignment horizontal="center" vertical="center" wrapText="1"/>
      <protection/>
    </xf>
    <xf numFmtId="0" fontId="65" fillId="16" borderId="18" xfId="0" applyFont="1" applyFill="1" applyBorder="1" applyAlignment="1" applyProtection="1">
      <alignment horizontal="center" vertical="center" wrapText="1"/>
      <protection/>
    </xf>
    <xf numFmtId="0" fontId="65" fillId="16" borderId="17" xfId="0" applyFont="1" applyFill="1" applyBorder="1" applyAlignment="1" applyProtection="1">
      <alignment horizontal="center" vertical="center" wrapText="1"/>
      <protection/>
    </xf>
    <xf numFmtId="0" fontId="65" fillId="0" borderId="14" xfId="0" applyFont="1" applyBorder="1" applyAlignment="1" applyProtection="1">
      <alignment horizontal="center"/>
      <protection locked="0"/>
    </xf>
    <xf numFmtId="0" fontId="65" fillId="0" borderId="15" xfId="0" applyFont="1" applyBorder="1" applyAlignment="1" applyProtection="1">
      <alignment horizontal="center"/>
      <protection locked="0"/>
    </xf>
    <xf numFmtId="0" fontId="65" fillId="0" borderId="31" xfId="0" applyFont="1" applyBorder="1" applyAlignment="1" applyProtection="1">
      <alignment horizontal="center"/>
      <protection locked="0"/>
    </xf>
    <xf numFmtId="0" fontId="56" fillId="33" borderId="21" xfId="0" applyFont="1" applyFill="1" applyBorder="1" applyAlignment="1" applyProtection="1">
      <alignment horizontal="center"/>
      <protection/>
    </xf>
    <xf numFmtId="0" fontId="56" fillId="33" borderId="18" xfId="0" applyFont="1" applyFill="1" applyBorder="1" applyAlignment="1" applyProtection="1">
      <alignment horizontal="center"/>
      <protection/>
    </xf>
    <xf numFmtId="0" fontId="56" fillId="33" borderId="22" xfId="0" applyFont="1" applyFill="1" applyBorder="1" applyAlignment="1" applyProtection="1">
      <alignment horizontal="center"/>
      <protection/>
    </xf>
    <xf numFmtId="0" fontId="56" fillId="33" borderId="32" xfId="0" applyFont="1" applyFill="1" applyBorder="1" applyAlignment="1" applyProtection="1">
      <alignment horizontal="center"/>
      <protection/>
    </xf>
    <xf numFmtId="0" fontId="56" fillId="33" borderId="33" xfId="0" applyFont="1" applyFill="1" applyBorder="1" applyAlignment="1" applyProtection="1">
      <alignment horizontal="center"/>
      <protection/>
    </xf>
    <xf numFmtId="0" fontId="56" fillId="33" borderId="34" xfId="0" applyFont="1" applyFill="1" applyBorder="1" applyAlignment="1" applyProtection="1">
      <alignment horizontal="center"/>
      <protection/>
    </xf>
    <xf numFmtId="0" fontId="56" fillId="0" borderId="19" xfId="0" applyFont="1" applyBorder="1" applyAlignment="1" applyProtection="1">
      <alignment horizontal="center"/>
      <protection locked="0"/>
    </xf>
    <xf numFmtId="0" fontId="56" fillId="0" borderId="10"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60" fillId="16" borderId="35" xfId="0" applyFont="1" applyFill="1" applyBorder="1" applyAlignment="1" applyProtection="1">
      <alignment horizontal="center" vertical="center"/>
      <protection/>
    </xf>
    <xf numFmtId="0" fontId="60" fillId="16" borderId="36" xfId="0" applyFont="1" applyFill="1" applyBorder="1" applyAlignment="1" applyProtection="1">
      <alignment horizontal="center" vertical="center"/>
      <protection/>
    </xf>
    <xf numFmtId="0" fontId="60" fillId="16" borderId="37" xfId="0" applyFont="1" applyFill="1" applyBorder="1" applyAlignment="1" applyProtection="1">
      <alignment horizontal="center" vertical="center"/>
      <protection/>
    </xf>
    <xf numFmtId="0" fontId="60" fillId="16" borderId="19" xfId="0" applyFont="1" applyFill="1" applyBorder="1" applyAlignment="1" applyProtection="1">
      <alignment horizontal="center" vertical="center"/>
      <protection/>
    </xf>
    <xf numFmtId="0" fontId="60" fillId="16" borderId="10" xfId="0" applyFont="1" applyFill="1" applyBorder="1" applyAlignment="1" applyProtection="1">
      <alignment horizontal="center" vertical="center"/>
      <protection/>
    </xf>
    <xf numFmtId="0" fontId="60" fillId="16" borderId="20" xfId="0" applyFont="1" applyFill="1" applyBorder="1" applyAlignment="1" applyProtection="1">
      <alignment horizontal="center" vertical="center"/>
      <protection/>
    </xf>
    <xf numFmtId="0" fontId="60" fillId="16" borderId="38" xfId="0" applyFont="1" applyFill="1" applyBorder="1" applyAlignment="1" applyProtection="1">
      <alignment horizontal="center" vertical="center" wrapText="1"/>
      <protection/>
    </xf>
    <xf numFmtId="0" fontId="60" fillId="16" borderId="20" xfId="0" applyFont="1" applyFill="1" applyBorder="1" applyAlignment="1" applyProtection="1">
      <alignment horizontal="center" vertical="center" wrapText="1"/>
      <protection/>
    </xf>
    <xf numFmtId="0" fontId="0" fillId="0" borderId="0" xfId="0" applyAlignment="1">
      <alignment/>
    </xf>
    <xf numFmtId="0" fontId="61" fillId="16" borderId="13" xfId="0" applyFont="1" applyFill="1" applyBorder="1" applyAlignment="1" applyProtection="1">
      <alignment horizontal="center" vertical="center" wrapText="1"/>
      <protection/>
    </xf>
    <xf numFmtId="0" fontId="56" fillId="0" borderId="0" xfId="0" applyFont="1" applyAlignment="1" applyProtection="1">
      <alignment horizontal="left" vertical="top" wrapText="1"/>
      <protection/>
    </xf>
    <xf numFmtId="0" fontId="56" fillId="0" borderId="0" xfId="0" applyFont="1" applyAlignment="1" applyProtection="1">
      <alignment horizontal="left" wrapText="1"/>
      <protection/>
    </xf>
    <xf numFmtId="0" fontId="60" fillId="35" borderId="29" xfId="0" applyFont="1" applyFill="1" applyBorder="1" applyAlignment="1" applyProtection="1">
      <alignment horizontal="center" vertical="center" wrapText="1"/>
      <protection/>
    </xf>
    <xf numFmtId="0" fontId="60" fillId="35" borderId="30" xfId="0" applyFont="1" applyFill="1" applyBorder="1" applyAlignment="1" applyProtection="1">
      <alignment horizontal="center" vertical="center" wrapText="1"/>
      <protection/>
    </xf>
    <xf numFmtId="0" fontId="60" fillId="35" borderId="38" xfId="0" applyFont="1" applyFill="1" applyBorder="1" applyAlignment="1" applyProtection="1">
      <alignment horizontal="center" vertical="center" wrapText="1"/>
      <protection/>
    </xf>
    <xf numFmtId="164" fontId="60" fillId="35" borderId="19" xfId="0" applyNumberFormat="1" applyFont="1" applyFill="1" applyBorder="1" applyAlignment="1" applyProtection="1">
      <alignment horizontal="center" vertical="center" wrapText="1"/>
      <protection/>
    </xf>
    <xf numFmtId="164" fontId="60" fillId="35" borderId="10" xfId="0" applyNumberFormat="1" applyFont="1" applyFill="1" applyBorder="1" applyAlignment="1" applyProtection="1">
      <alignment horizontal="center" vertical="center" wrapText="1"/>
      <protection/>
    </xf>
    <xf numFmtId="164" fontId="60" fillId="35" borderId="20" xfId="0" applyNumberFormat="1" applyFont="1" applyFill="1" applyBorder="1" applyAlignment="1" applyProtection="1">
      <alignment horizontal="center" vertical="center" wrapText="1"/>
      <protection/>
    </xf>
    <xf numFmtId="164" fontId="60" fillId="35" borderId="29" xfId="0" applyNumberFormat="1" applyFont="1" applyFill="1" applyBorder="1" applyAlignment="1" applyProtection="1">
      <alignment horizontal="center" vertical="center" wrapText="1"/>
      <protection/>
    </xf>
    <xf numFmtId="164" fontId="60" fillId="35" borderId="30" xfId="0" applyNumberFormat="1" applyFont="1" applyFill="1" applyBorder="1" applyAlignment="1" applyProtection="1">
      <alignment horizontal="center" vertical="center" wrapText="1"/>
      <protection/>
    </xf>
    <xf numFmtId="164" fontId="60" fillId="35" borderId="38" xfId="0" applyNumberFormat="1" applyFont="1" applyFill="1" applyBorder="1" applyAlignment="1" applyProtection="1">
      <alignment horizontal="center" vertical="center" wrapText="1"/>
      <protection/>
    </xf>
    <xf numFmtId="0" fontId="56" fillId="10" borderId="10" xfId="0" applyFont="1" applyFill="1" applyBorder="1" applyAlignment="1" applyProtection="1">
      <alignment horizontal="center" wrapText="1"/>
      <protection/>
    </xf>
    <xf numFmtId="0" fontId="56" fillId="10" borderId="13" xfId="0" applyFont="1" applyFill="1" applyBorder="1" applyAlignment="1" applyProtection="1">
      <alignment horizontal="center" wrapText="1"/>
      <protection/>
    </xf>
    <xf numFmtId="0" fontId="56" fillId="10" borderId="18" xfId="0" applyFont="1" applyFill="1" applyBorder="1" applyAlignment="1" applyProtection="1">
      <alignment horizontal="center" wrapText="1"/>
      <protection/>
    </xf>
    <xf numFmtId="0" fontId="56" fillId="10" borderId="17" xfId="0" applyFont="1" applyFill="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2">
    <dxf>
      <font>
        <color theme="0"/>
      </font>
      <fill>
        <patternFill>
          <bgColor theme="3" tint="0.5999600291252136"/>
        </patternFill>
      </fill>
    </dxf>
    <dxf>
      <fill>
        <patternFill>
          <bgColor theme="6" tint="0.7999799847602844"/>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font>
      <fill>
        <patternFill>
          <bgColor theme="3" tint="0.5999600291252136"/>
        </patternFill>
      </fill>
    </dxf>
    <dxf>
      <font>
        <color theme="5"/>
      </font>
    </dxf>
    <dxf>
      <font>
        <color auto="1"/>
      </font>
    </dxf>
    <dxf>
      <font>
        <color rgb="FF00B050"/>
      </font>
    </dxf>
    <dxf>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auto="1"/>
      </font>
      <fill>
        <patternFill>
          <bgColor theme="6" tint="0.7999799847602844"/>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tint="-0.149959996342659"/>
      </font>
      <fill>
        <patternFill>
          <bgColor theme="0" tint="-0.24993999302387238"/>
        </patternFill>
      </fill>
    </dxf>
    <dxf>
      <fill>
        <patternFill>
          <bgColor theme="6" tint="0.7999799847602844"/>
        </patternFill>
      </fill>
    </dxf>
    <dxf>
      <font>
        <color theme="0"/>
      </font>
      <fill>
        <patternFill>
          <bgColor theme="3" tint="0.5999600291252136"/>
        </patternFill>
      </fill>
    </dxf>
    <dxf>
      <font>
        <color theme="0" tint="-0.149959996342659"/>
      </font>
      <fill>
        <patternFill>
          <bgColor theme="0" tint="-0.24993999302387238"/>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font>
      <fill>
        <patternFill>
          <bgColor theme="3" tint="0.5999600291252136"/>
        </patternFill>
      </fill>
    </dxf>
    <dxf>
      <fill>
        <patternFill>
          <bgColor theme="6" tint="0.7999799847602844"/>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font>
      <fill>
        <patternFill>
          <bgColor theme="3" tint="0.5999600291252136"/>
        </patternFill>
      </fill>
    </dxf>
    <dxf>
      <font>
        <color theme="5"/>
      </font>
    </dxf>
    <dxf>
      <font>
        <color auto="1"/>
      </font>
    </dxf>
    <dxf>
      <font>
        <color rgb="FF00B050"/>
      </font>
    </dxf>
    <dxf>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auto="1"/>
      </font>
      <fill>
        <patternFill>
          <bgColor theme="6" tint="0.7999799847602844"/>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tint="-0.149959996342659"/>
      </font>
      <fill>
        <patternFill>
          <bgColor theme="0" tint="-0.24993999302387238"/>
        </patternFill>
      </fill>
    </dxf>
    <dxf>
      <fill>
        <patternFill>
          <bgColor theme="6" tint="0.7999799847602844"/>
        </patternFill>
      </fill>
    </dxf>
    <dxf>
      <font>
        <color theme="0"/>
      </font>
      <fill>
        <patternFill>
          <bgColor theme="3" tint="0.5999600291252136"/>
        </patternFill>
      </fill>
    </dxf>
    <dxf>
      <font>
        <color theme="0" tint="-0.149959996342659"/>
      </font>
      <fill>
        <patternFill>
          <bgColor theme="0" tint="-0.24993999302387238"/>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font>
      <fill>
        <patternFill>
          <bgColor theme="3" tint="0.5999600291252136"/>
        </patternFill>
      </fill>
    </dxf>
    <dxf>
      <font>
        <color theme="0" tint="-0.149959996342659"/>
      </font>
      <fill>
        <patternFill>
          <bgColor theme="0" tint="-0.24993999302387238"/>
        </patternFill>
      </fill>
    </dxf>
    <dxf>
      <font>
        <color theme="0" tint="-0.149959996342659"/>
      </font>
      <fill>
        <patternFill>
          <bgColor theme="0" tint="-0.24993999302387238"/>
        </patternFill>
      </fill>
    </dxf>
    <dxf>
      <font>
        <color theme="0" tint="-0.149959996342659"/>
      </font>
      <fill>
        <patternFill>
          <bgColor theme="0" tint="-0.24993999302387238"/>
        </patternFill>
      </fill>
      <border/>
    </dxf>
    <dxf>
      <font>
        <color theme="0"/>
      </font>
      <fill>
        <patternFill>
          <bgColor theme="3" tint="0.5999600291252136"/>
        </patternFill>
      </fill>
      <border/>
    </dxf>
    <dxf>
      <font>
        <color auto="1"/>
      </font>
      <fill>
        <patternFill>
          <bgColor theme="6" tint="0.7999799847602844"/>
        </patternFill>
      </fill>
      <border/>
    </dxf>
    <dxf>
      <font>
        <color rgb="FF00B050"/>
      </font>
      <border/>
    </dxf>
    <dxf>
      <font>
        <color auto="1"/>
      </font>
      <border/>
    </dxf>
    <dxf>
      <font>
        <color theme="5"/>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1"/>
          <c:w val="0.65525"/>
          <c:h val="0.68"/>
        </c:manualLayout>
      </c:layout>
      <c:scatterChart>
        <c:scatterStyle val="smoothMarker"/>
        <c:varyColors val="0"/>
        <c:ser>
          <c:idx val="2"/>
          <c:order val="0"/>
          <c:tx>
            <c:strRef>
              <c:f>'[1]Sheet2 (2)'!$H$2:$J$2</c:f>
              <c:strCache>
                <c:ptCount val="1"/>
                <c:pt idx="0">
                  <c:v>Base Building - High-Rise MURB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Base Building:  High-Rise MURB</c:name>
            <c:spPr>
              <a:ln w="25400">
                <a:solidFill>
                  <a:srgbClr val="0066CC"/>
                </a:solidFill>
              </a:ln>
            </c:spPr>
            <c:trendlineType val="linear"/>
            <c:dispEq val="0"/>
            <c:dispRSqr val="0"/>
          </c:trendline>
          <c:xVal>
            <c:numRef>
              <c:f>'[1]Sheet2 (2)'!$B$4:$B$8</c:f>
              <c:numCache>
                <c:ptCount val="5"/>
                <c:pt idx="0">
                  <c:v>0.125</c:v>
                </c:pt>
                <c:pt idx="1">
                  <c:v>0.08</c:v>
                </c:pt>
                <c:pt idx="2">
                  <c:v>0.06410256410256411</c:v>
                </c:pt>
                <c:pt idx="3">
                  <c:v>0.04201680672268907</c:v>
                </c:pt>
                <c:pt idx="4">
                  <c:v>0.03597122302158273</c:v>
                </c:pt>
              </c:numCache>
            </c:numRef>
          </c:xVal>
          <c:yVal>
            <c:numRef>
              <c:f>'[1]Sheet2 (2)'!$J$4:$J$8</c:f>
              <c:numCache>
                <c:ptCount val="5"/>
                <c:pt idx="0">
                  <c:v>0.20625</c:v>
                </c:pt>
                <c:pt idx="1">
                  <c:v>0.1584</c:v>
                </c:pt>
                <c:pt idx="2">
                  <c:v>0.14551282051282052</c:v>
                </c:pt>
                <c:pt idx="3">
                  <c:v>0.12394957983193278</c:v>
                </c:pt>
                <c:pt idx="4">
                  <c:v>0.11546762589928057</c:v>
                </c:pt>
              </c:numCache>
            </c:numRef>
          </c:yVal>
          <c:smooth val="1"/>
        </c:ser>
        <c:ser>
          <c:idx val="0"/>
          <c:order val="1"/>
          <c:tx>
            <c:strRef>
              <c:f>'[1]Sheet2 (2)'!$D$2:$F$2</c:f>
              <c:strCache>
                <c:ptCount val="1"/>
                <c:pt idx="0">
                  <c:v>Base Building - All Other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Base Building: All Other</c:name>
            <c:spPr>
              <a:ln w="25400">
                <a:solidFill>
                  <a:srgbClr val="000000"/>
                </a:solidFill>
              </a:ln>
            </c:spPr>
            <c:trendlineType val="linear"/>
            <c:dispEq val="0"/>
            <c:dispRSqr val="0"/>
          </c:trendline>
          <c:xVal>
            <c:numRef>
              <c:f>'[1]Sheet2 (2)'!$B$4:$B$8</c:f>
              <c:numCache>
                <c:ptCount val="5"/>
                <c:pt idx="0">
                  <c:v>0.125</c:v>
                </c:pt>
                <c:pt idx="1">
                  <c:v>0.08</c:v>
                </c:pt>
                <c:pt idx="2">
                  <c:v>0.06410256410256411</c:v>
                </c:pt>
                <c:pt idx="3">
                  <c:v>0.04201680672268907</c:v>
                </c:pt>
                <c:pt idx="4">
                  <c:v>0.03597122302158273</c:v>
                </c:pt>
              </c:numCache>
            </c:numRef>
          </c:xVal>
          <c:yVal>
            <c:numRef>
              <c:f>'[1]Sheet2 (2)'!$F$4:$F$8</c:f>
              <c:numCache>
                <c:ptCount val="5"/>
                <c:pt idx="0">
                  <c:v>0.1725</c:v>
                </c:pt>
                <c:pt idx="1">
                  <c:v>0.1256</c:v>
                </c:pt>
                <c:pt idx="2">
                  <c:v>0.1121794871794872</c:v>
                </c:pt>
                <c:pt idx="3">
                  <c:v>0.08949579831932772</c:v>
                </c:pt>
                <c:pt idx="4">
                  <c:v>0.08201438848920864</c:v>
                </c:pt>
              </c:numCache>
            </c:numRef>
          </c:yVal>
          <c:smooth val="1"/>
        </c:ser>
        <c:axId val="40485177"/>
        <c:axId val="28822274"/>
      </c:scatterChart>
      <c:valAx>
        <c:axId val="40485177"/>
        <c:scaling>
          <c:orientation val="minMax"/>
          <c:min val="0.030000000000000006"/>
        </c:scaling>
        <c:axPos val="b"/>
        <c:title>
          <c:tx>
            <c:rich>
              <a:bodyPr vert="horz" rot="0" anchor="ctr"/>
              <a:lstStyle/>
              <a:p>
                <a:pPr algn="ctr">
                  <a:defRPr/>
                </a:pPr>
                <a:r>
                  <a:rPr lang="en-US" cap="none" sz="1200" b="1" i="0" u="none" baseline="0">
                    <a:solidFill>
                      <a:srgbClr val="000000"/>
                    </a:solidFill>
                  </a:rPr>
                  <a:t>ASHRAE 90.1-2010 U-Value</a:t>
                </a:r>
              </a:p>
            </c:rich>
          </c:tx>
          <c:layout>
            <c:manualLayout>
              <c:xMode val="factor"/>
              <c:yMode val="factor"/>
              <c:x val="-0.02875"/>
              <c:y val="0.019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8822274"/>
        <c:crosses val="autoZero"/>
        <c:crossBetween val="midCat"/>
        <c:dispUnits/>
        <c:majorUnit val="0.010000000000000002"/>
      </c:valAx>
      <c:valAx>
        <c:axId val="28822274"/>
        <c:scaling>
          <c:orientation val="minMax"/>
          <c:max val="0.22000000000000003"/>
          <c:min val="0.08000000000000002"/>
        </c:scaling>
        <c:axPos val="l"/>
        <c:title>
          <c:tx>
            <c:rich>
              <a:bodyPr vert="horz" rot="-5400000" anchor="ctr"/>
              <a:lstStyle/>
              <a:p>
                <a:pPr algn="ctr">
                  <a:defRPr/>
                </a:pPr>
                <a:r>
                  <a:rPr lang="en-US" cap="none" sz="1200" b="1" i="0" u="none" baseline="0">
                    <a:solidFill>
                      <a:srgbClr val="000000"/>
                    </a:solidFill>
                  </a:rPr>
                  <a:t>Base Building U-Value</a:t>
                </a:r>
              </a:p>
            </c:rich>
          </c:tx>
          <c:layout>
            <c:manualLayout>
              <c:xMode val="factor"/>
              <c:yMode val="factor"/>
              <c:x val="-0.01675"/>
              <c:y val="0.06"/>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0485177"/>
        <c:crosses val="autoZero"/>
        <c:crossBetween val="midCat"/>
        <c:dispUnits/>
      </c:valAx>
      <c:spPr>
        <a:solidFill>
          <a:srgbClr val="FFFFFF"/>
        </a:solidFill>
        <a:ln w="3175">
          <a:noFill/>
        </a:ln>
      </c:spPr>
    </c:plotArea>
    <c:legend>
      <c:legendPos val="r"/>
      <c:legendEntry>
        <c:idx val="0"/>
        <c:delete val="1"/>
      </c:legendEntry>
      <c:legendEntry>
        <c:idx val="1"/>
        <c:delete val="1"/>
      </c:legendEntry>
      <c:layout>
        <c:manualLayout>
          <c:xMode val="edge"/>
          <c:yMode val="edge"/>
          <c:x val="0.808"/>
          <c:y val="0.27425"/>
          <c:w val="0.1865"/>
          <c:h val="0.358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2.jpeg" /><Relationship Id="rId7"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2.png" /><Relationship Id="rId3"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2.png" /><Relationship Id="rId3" Type="http://schemas.openxmlformats.org/officeDocument/2006/relationships/chart" Target="/xl/charts/chart1.xml" /><Relationship Id="rId4" Type="http://schemas.openxmlformats.org/officeDocument/2006/relationships/image" Target="../media/image15.emf" /><Relationship Id="rId5"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5.emf" /><Relationship Id="rId6" Type="http://schemas.openxmlformats.org/officeDocument/2006/relationships/image" Target="../media/image2.jpeg" /><Relationship Id="rId7"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xdr:col>
      <xdr:colOff>0</xdr:colOff>
      <xdr:row>21</xdr:row>
      <xdr:rowOff>0</xdr:rowOff>
    </xdr:to>
    <xdr:pic>
      <xdr:nvPicPr>
        <xdr:cNvPr id="1" name="CommandButton1"/>
        <xdr:cNvPicPr preferRelativeResize="1">
          <a:picLocks noChangeAspect="1"/>
        </xdr:cNvPicPr>
      </xdr:nvPicPr>
      <xdr:blipFill>
        <a:blip r:embed="rId1"/>
        <a:stretch>
          <a:fillRect/>
        </a:stretch>
      </xdr:blipFill>
      <xdr:spPr>
        <a:xfrm>
          <a:off x="0" y="6324600"/>
          <a:ext cx="2066925" cy="381000"/>
        </a:xfrm>
        <a:prstGeom prst="rect">
          <a:avLst/>
        </a:prstGeom>
        <a:noFill/>
        <a:ln w="9525" cmpd="sng">
          <a:noFill/>
        </a:ln>
      </xdr:spPr>
    </xdr:pic>
    <xdr:clientData/>
  </xdr:twoCellAnchor>
  <xdr:twoCellAnchor>
    <xdr:from>
      <xdr:col>0</xdr:col>
      <xdr:colOff>0</xdr:colOff>
      <xdr:row>22</xdr:row>
      <xdr:rowOff>0</xdr:rowOff>
    </xdr:from>
    <xdr:to>
      <xdr:col>1</xdr:col>
      <xdr:colOff>0</xdr:colOff>
      <xdr:row>23</xdr:row>
      <xdr:rowOff>0</xdr:rowOff>
    </xdr:to>
    <xdr:pic>
      <xdr:nvPicPr>
        <xdr:cNvPr id="2" name="CommandButton2"/>
        <xdr:cNvPicPr preferRelativeResize="1">
          <a:picLocks noChangeAspect="1"/>
        </xdr:cNvPicPr>
      </xdr:nvPicPr>
      <xdr:blipFill>
        <a:blip r:embed="rId2"/>
        <a:stretch>
          <a:fillRect/>
        </a:stretch>
      </xdr:blipFill>
      <xdr:spPr>
        <a:xfrm>
          <a:off x="0" y="6781800"/>
          <a:ext cx="2066925" cy="381000"/>
        </a:xfrm>
        <a:prstGeom prst="rect">
          <a:avLst/>
        </a:prstGeom>
        <a:noFill/>
        <a:ln w="9525" cmpd="sng">
          <a:noFill/>
        </a:ln>
      </xdr:spPr>
    </xdr:pic>
    <xdr:clientData/>
  </xdr:twoCellAnchor>
  <xdr:twoCellAnchor editAs="oneCell">
    <xdr:from>
      <xdr:col>0</xdr:col>
      <xdr:colOff>57150</xdr:colOff>
      <xdr:row>11</xdr:row>
      <xdr:rowOff>104775</xdr:rowOff>
    </xdr:from>
    <xdr:to>
      <xdr:col>0</xdr:col>
      <xdr:colOff>2028825</xdr:colOff>
      <xdr:row>11</xdr:row>
      <xdr:rowOff>742950</xdr:rowOff>
    </xdr:to>
    <xdr:pic>
      <xdr:nvPicPr>
        <xdr:cNvPr id="3" name="OptionButton1"/>
        <xdr:cNvPicPr preferRelativeResize="1">
          <a:picLocks noChangeAspect="1"/>
        </xdr:cNvPicPr>
      </xdr:nvPicPr>
      <xdr:blipFill>
        <a:blip r:embed="rId3"/>
        <a:stretch>
          <a:fillRect/>
        </a:stretch>
      </xdr:blipFill>
      <xdr:spPr>
        <a:xfrm>
          <a:off x="57150" y="3209925"/>
          <a:ext cx="1971675" cy="638175"/>
        </a:xfrm>
        <a:prstGeom prst="rect">
          <a:avLst/>
        </a:prstGeom>
        <a:noFill/>
        <a:ln w="1" cmpd="sng">
          <a:noFill/>
        </a:ln>
      </xdr:spPr>
    </xdr:pic>
    <xdr:clientData/>
  </xdr:twoCellAnchor>
  <xdr:twoCellAnchor editAs="oneCell">
    <xdr:from>
      <xdr:col>0</xdr:col>
      <xdr:colOff>104775</xdr:colOff>
      <xdr:row>12</xdr:row>
      <xdr:rowOff>180975</xdr:rowOff>
    </xdr:from>
    <xdr:to>
      <xdr:col>0</xdr:col>
      <xdr:colOff>2009775</xdr:colOff>
      <xdr:row>12</xdr:row>
      <xdr:rowOff>742950</xdr:rowOff>
    </xdr:to>
    <xdr:pic>
      <xdr:nvPicPr>
        <xdr:cNvPr id="4" name="OptionButton2"/>
        <xdr:cNvPicPr preferRelativeResize="1">
          <a:picLocks noChangeAspect="1"/>
        </xdr:cNvPicPr>
      </xdr:nvPicPr>
      <xdr:blipFill>
        <a:blip r:embed="rId4"/>
        <a:stretch>
          <a:fillRect/>
        </a:stretch>
      </xdr:blipFill>
      <xdr:spPr>
        <a:xfrm>
          <a:off x="104775" y="4067175"/>
          <a:ext cx="1905000" cy="561975"/>
        </a:xfrm>
        <a:prstGeom prst="rect">
          <a:avLst/>
        </a:prstGeom>
        <a:noFill/>
        <a:ln w="9525" cmpd="sng">
          <a:noFill/>
        </a:ln>
      </xdr:spPr>
    </xdr:pic>
    <xdr:clientData/>
  </xdr:twoCellAnchor>
  <xdr:twoCellAnchor editAs="oneCell">
    <xdr:from>
      <xdr:col>0</xdr:col>
      <xdr:colOff>0</xdr:colOff>
      <xdr:row>24</xdr:row>
      <xdr:rowOff>0</xdr:rowOff>
    </xdr:from>
    <xdr:to>
      <xdr:col>1</xdr:col>
      <xdr:colOff>0</xdr:colOff>
      <xdr:row>25</xdr:row>
      <xdr:rowOff>0</xdr:rowOff>
    </xdr:to>
    <xdr:pic>
      <xdr:nvPicPr>
        <xdr:cNvPr id="5" name="CommandButton4"/>
        <xdr:cNvPicPr preferRelativeResize="1">
          <a:picLocks noChangeAspect="1"/>
        </xdr:cNvPicPr>
      </xdr:nvPicPr>
      <xdr:blipFill>
        <a:blip r:embed="rId5"/>
        <a:stretch>
          <a:fillRect/>
        </a:stretch>
      </xdr:blipFill>
      <xdr:spPr>
        <a:xfrm>
          <a:off x="0" y="7239000"/>
          <a:ext cx="2066925" cy="381000"/>
        </a:xfrm>
        <a:prstGeom prst="rect">
          <a:avLst/>
        </a:prstGeom>
        <a:noFill/>
        <a:ln w="9525" cmpd="sng">
          <a:noFill/>
        </a:ln>
      </xdr:spPr>
    </xdr:pic>
    <xdr:clientData/>
  </xdr:twoCellAnchor>
  <xdr:twoCellAnchor editAs="oneCell">
    <xdr:from>
      <xdr:col>0</xdr:col>
      <xdr:colOff>0</xdr:colOff>
      <xdr:row>0</xdr:row>
      <xdr:rowOff>0</xdr:rowOff>
    </xdr:from>
    <xdr:to>
      <xdr:col>2</xdr:col>
      <xdr:colOff>371475</xdr:colOff>
      <xdr:row>4</xdr:row>
      <xdr:rowOff>209550</xdr:rowOff>
    </xdr:to>
    <xdr:pic>
      <xdr:nvPicPr>
        <xdr:cNvPr id="6" name="Picture 1"/>
        <xdr:cNvPicPr preferRelativeResize="1">
          <a:picLocks noChangeAspect="1"/>
        </xdr:cNvPicPr>
      </xdr:nvPicPr>
      <xdr:blipFill>
        <a:blip r:embed="rId6"/>
        <a:stretch>
          <a:fillRect/>
        </a:stretch>
      </xdr:blipFill>
      <xdr:spPr>
        <a:xfrm>
          <a:off x="0" y="0"/>
          <a:ext cx="3657600" cy="1190625"/>
        </a:xfrm>
        <a:prstGeom prst="rect">
          <a:avLst/>
        </a:prstGeom>
        <a:noFill/>
        <a:ln w="9525" cmpd="sng">
          <a:noFill/>
        </a:ln>
      </xdr:spPr>
    </xdr:pic>
    <xdr:clientData/>
  </xdr:twoCellAnchor>
  <xdr:twoCellAnchor editAs="oneCell">
    <xdr:from>
      <xdr:col>2</xdr:col>
      <xdr:colOff>381000</xdr:colOff>
      <xdr:row>0</xdr:row>
      <xdr:rowOff>0</xdr:rowOff>
    </xdr:from>
    <xdr:to>
      <xdr:col>6</xdr:col>
      <xdr:colOff>238125</xdr:colOff>
      <xdr:row>5</xdr:row>
      <xdr:rowOff>190500</xdr:rowOff>
    </xdr:to>
    <xdr:pic>
      <xdr:nvPicPr>
        <xdr:cNvPr id="7" name="Picture 3"/>
        <xdr:cNvPicPr preferRelativeResize="1">
          <a:picLocks noChangeAspect="1"/>
        </xdr:cNvPicPr>
      </xdr:nvPicPr>
      <xdr:blipFill>
        <a:blip r:embed="rId7"/>
        <a:stretch>
          <a:fillRect/>
        </a:stretch>
      </xdr:blipFill>
      <xdr:spPr>
        <a:xfrm>
          <a:off x="3667125" y="0"/>
          <a:ext cx="4533900"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3676650</xdr:colOff>
      <xdr:row>6</xdr:row>
      <xdr:rowOff>38100</xdr:rowOff>
    </xdr:to>
    <xdr:pic>
      <xdr:nvPicPr>
        <xdr:cNvPr id="1" name="Picture 1"/>
        <xdr:cNvPicPr preferRelativeResize="1">
          <a:picLocks noChangeAspect="1"/>
        </xdr:cNvPicPr>
      </xdr:nvPicPr>
      <xdr:blipFill>
        <a:blip r:embed="rId1"/>
        <a:stretch>
          <a:fillRect/>
        </a:stretch>
      </xdr:blipFill>
      <xdr:spPr>
        <a:xfrm>
          <a:off x="28575" y="85725"/>
          <a:ext cx="3648075" cy="1209675"/>
        </a:xfrm>
        <a:prstGeom prst="rect">
          <a:avLst/>
        </a:prstGeom>
        <a:noFill/>
        <a:ln w="9525" cmpd="sng">
          <a:noFill/>
        </a:ln>
      </xdr:spPr>
    </xdr:pic>
    <xdr:clientData/>
  </xdr:twoCellAnchor>
  <xdr:twoCellAnchor editAs="oneCell">
    <xdr:from>
      <xdr:col>0</xdr:col>
      <xdr:colOff>3629025</xdr:colOff>
      <xdr:row>0</xdr:row>
      <xdr:rowOff>0</xdr:rowOff>
    </xdr:from>
    <xdr:to>
      <xdr:col>5</xdr:col>
      <xdr:colOff>76200</xdr:colOff>
      <xdr:row>6</xdr:row>
      <xdr:rowOff>180975</xdr:rowOff>
    </xdr:to>
    <xdr:pic>
      <xdr:nvPicPr>
        <xdr:cNvPr id="2" name="Picture 2"/>
        <xdr:cNvPicPr preferRelativeResize="1">
          <a:picLocks noChangeAspect="1"/>
        </xdr:cNvPicPr>
      </xdr:nvPicPr>
      <xdr:blipFill>
        <a:blip r:embed="rId2"/>
        <a:stretch>
          <a:fillRect/>
        </a:stretch>
      </xdr:blipFill>
      <xdr:spPr>
        <a:xfrm>
          <a:off x="3629025" y="0"/>
          <a:ext cx="4543425" cy="1438275"/>
        </a:xfrm>
        <a:prstGeom prst="rect">
          <a:avLst/>
        </a:prstGeom>
        <a:noFill/>
        <a:ln w="9525" cmpd="sng">
          <a:noFill/>
        </a:ln>
      </xdr:spPr>
    </xdr:pic>
    <xdr:clientData/>
  </xdr:twoCellAnchor>
  <xdr:twoCellAnchor editAs="oneCell">
    <xdr:from>
      <xdr:col>0</xdr:col>
      <xdr:colOff>0</xdr:colOff>
      <xdr:row>80</xdr:row>
      <xdr:rowOff>0</xdr:rowOff>
    </xdr:from>
    <xdr:to>
      <xdr:col>1</xdr:col>
      <xdr:colOff>0</xdr:colOff>
      <xdr:row>96</xdr:row>
      <xdr:rowOff>114300</xdr:rowOff>
    </xdr:to>
    <xdr:pic>
      <xdr:nvPicPr>
        <xdr:cNvPr id="3" name="Picture 13"/>
        <xdr:cNvPicPr preferRelativeResize="1">
          <a:picLocks noChangeAspect="1"/>
        </xdr:cNvPicPr>
      </xdr:nvPicPr>
      <xdr:blipFill>
        <a:blip r:embed="rId3"/>
        <a:stretch>
          <a:fillRect/>
        </a:stretch>
      </xdr:blipFill>
      <xdr:spPr>
        <a:xfrm>
          <a:off x="0" y="21983700"/>
          <a:ext cx="8096250" cy="3467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790575</xdr:colOff>
      <xdr:row>5</xdr:row>
      <xdr:rowOff>161925</xdr:rowOff>
    </xdr:to>
    <xdr:pic>
      <xdr:nvPicPr>
        <xdr:cNvPr id="1" name="Picture 1"/>
        <xdr:cNvPicPr preferRelativeResize="1">
          <a:picLocks noChangeAspect="1"/>
        </xdr:cNvPicPr>
      </xdr:nvPicPr>
      <xdr:blipFill>
        <a:blip r:embed="rId1"/>
        <a:stretch>
          <a:fillRect/>
        </a:stretch>
      </xdr:blipFill>
      <xdr:spPr>
        <a:xfrm>
          <a:off x="0" y="0"/>
          <a:ext cx="3657600" cy="1209675"/>
        </a:xfrm>
        <a:prstGeom prst="rect">
          <a:avLst/>
        </a:prstGeom>
        <a:noFill/>
        <a:ln w="9525" cmpd="sng">
          <a:noFill/>
        </a:ln>
      </xdr:spPr>
    </xdr:pic>
    <xdr:clientData/>
  </xdr:twoCellAnchor>
  <xdr:twoCellAnchor editAs="oneCell">
    <xdr:from>
      <xdr:col>3</xdr:col>
      <xdr:colOff>638175</xdr:colOff>
      <xdr:row>0</xdr:row>
      <xdr:rowOff>28575</xdr:rowOff>
    </xdr:from>
    <xdr:to>
      <xdr:col>10</xdr:col>
      <xdr:colOff>0</xdr:colOff>
      <xdr:row>7</xdr:row>
      <xdr:rowOff>0</xdr:rowOff>
    </xdr:to>
    <xdr:pic>
      <xdr:nvPicPr>
        <xdr:cNvPr id="2" name="Picture 2"/>
        <xdr:cNvPicPr preferRelativeResize="1">
          <a:picLocks noChangeAspect="1"/>
        </xdr:cNvPicPr>
      </xdr:nvPicPr>
      <xdr:blipFill>
        <a:blip r:embed="rId2"/>
        <a:stretch>
          <a:fillRect/>
        </a:stretch>
      </xdr:blipFill>
      <xdr:spPr>
        <a:xfrm>
          <a:off x="3505200" y="28575"/>
          <a:ext cx="4543425" cy="1438275"/>
        </a:xfrm>
        <a:prstGeom prst="rect">
          <a:avLst/>
        </a:prstGeom>
        <a:noFill/>
        <a:ln w="9525" cmpd="sng">
          <a:noFill/>
        </a:ln>
      </xdr:spPr>
    </xdr:pic>
    <xdr:clientData/>
  </xdr:twoCellAnchor>
  <xdr:twoCellAnchor>
    <xdr:from>
      <xdr:col>0</xdr:col>
      <xdr:colOff>0</xdr:colOff>
      <xdr:row>12</xdr:row>
      <xdr:rowOff>0</xdr:rowOff>
    </xdr:from>
    <xdr:to>
      <xdr:col>8</xdr:col>
      <xdr:colOff>0</xdr:colOff>
      <xdr:row>48</xdr:row>
      <xdr:rowOff>847725</xdr:rowOff>
    </xdr:to>
    <xdr:graphicFrame>
      <xdr:nvGraphicFramePr>
        <xdr:cNvPr id="3" name="Chart 3"/>
        <xdr:cNvGraphicFramePr/>
      </xdr:nvGraphicFramePr>
      <xdr:xfrm>
        <a:off x="0" y="4905375"/>
        <a:ext cx="6829425" cy="81438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51</xdr:row>
      <xdr:rowOff>0</xdr:rowOff>
    </xdr:from>
    <xdr:to>
      <xdr:col>4</xdr:col>
      <xdr:colOff>866775</xdr:colOff>
      <xdr:row>67</xdr:row>
      <xdr:rowOff>0</xdr:rowOff>
    </xdr:to>
    <xdr:pic>
      <xdr:nvPicPr>
        <xdr:cNvPr id="4" name="Picture 12"/>
        <xdr:cNvPicPr preferRelativeResize="1">
          <a:picLocks noChangeAspect="1"/>
        </xdr:cNvPicPr>
      </xdr:nvPicPr>
      <xdr:blipFill>
        <a:blip r:embed="rId4"/>
        <a:stretch>
          <a:fillRect/>
        </a:stretch>
      </xdr:blipFill>
      <xdr:spPr>
        <a:xfrm>
          <a:off x="0" y="13887450"/>
          <a:ext cx="4781550" cy="3352800"/>
        </a:xfrm>
        <a:prstGeom prst="rect">
          <a:avLst/>
        </a:prstGeom>
        <a:noFill/>
        <a:ln w="9525" cmpd="sng">
          <a:noFill/>
        </a:ln>
      </xdr:spPr>
    </xdr:pic>
    <xdr:clientData/>
  </xdr:twoCellAnchor>
  <xdr:twoCellAnchor editAs="oneCell">
    <xdr:from>
      <xdr:col>4</xdr:col>
      <xdr:colOff>1038225</xdr:colOff>
      <xdr:row>51</xdr:row>
      <xdr:rowOff>0</xdr:rowOff>
    </xdr:from>
    <xdr:to>
      <xdr:col>12</xdr:col>
      <xdr:colOff>476250</xdr:colOff>
      <xdr:row>67</xdr:row>
      <xdr:rowOff>0</xdr:rowOff>
    </xdr:to>
    <xdr:pic>
      <xdr:nvPicPr>
        <xdr:cNvPr id="5" name="Picture 15"/>
        <xdr:cNvPicPr preferRelativeResize="1">
          <a:picLocks noChangeAspect="1"/>
        </xdr:cNvPicPr>
      </xdr:nvPicPr>
      <xdr:blipFill>
        <a:blip r:embed="rId5"/>
        <a:stretch>
          <a:fillRect/>
        </a:stretch>
      </xdr:blipFill>
      <xdr:spPr>
        <a:xfrm>
          <a:off x="4953000" y="13887450"/>
          <a:ext cx="4848225" cy="3352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xdr:col>
      <xdr:colOff>0</xdr:colOff>
      <xdr:row>21</xdr:row>
      <xdr:rowOff>0</xdr:rowOff>
    </xdr:to>
    <xdr:pic>
      <xdr:nvPicPr>
        <xdr:cNvPr id="1" name="CommandButton1"/>
        <xdr:cNvPicPr preferRelativeResize="1">
          <a:picLocks noChangeAspect="1"/>
        </xdr:cNvPicPr>
      </xdr:nvPicPr>
      <xdr:blipFill>
        <a:blip r:embed="rId1"/>
        <a:stretch>
          <a:fillRect/>
        </a:stretch>
      </xdr:blipFill>
      <xdr:spPr>
        <a:xfrm>
          <a:off x="0" y="6324600"/>
          <a:ext cx="2066925" cy="381000"/>
        </a:xfrm>
        <a:prstGeom prst="rect">
          <a:avLst/>
        </a:prstGeom>
        <a:noFill/>
        <a:ln w="9525" cmpd="sng">
          <a:noFill/>
        </a:ln>
      </xdr:spPr>
    </xdr:pic>
    <xdr:clientData/>
  </xdr:twoCellAnchor>
  <xdr:twoCellAnchor>
    <xdr:from>
      <xdr:col>0</xdr:col>
      <xdr:colOff>0</xdr:colOff>
      <xdr:row>22</xdr:row>
      <xdr:rowOff>0</xdr:rowOff>
    </xdr:from>
    <xdr:to>
      <xdr:col>1</xdr:col>
      <xdr:colOff>0</xdr:colOff>
      <xdr:row>23</xdr:row>
      <xdr:rowOff>0</xdr:rowOff>
    </xdr:to>
    <xdr:pic>
      <xdr:nvPicPr>
        <xdr:cNvPr id="2" name="CommandButton2"/>
        <xdr:cNvPicPr preferRelativeResize="1">
          <a:picLocks noChangeAspect="1"/>
        </xdr:cNvPicPr>
      </xdr:nvPicPr>
      <xdr:blipFill>
        <a:blip r:embed="rId2"/>
        <a:stretch>
          <a:fillRect/>
        </a:stretch>
      </xdr:blipFill>
      <xdr:spPr>
        <a:xfrm>
          <a:off x="0" y="6781800"/>
          <a:ext cx="2066925" cy="381000"/>
        </a:xfrm>
        <a:prstGeom prst="rect">
          <a:avLst/>
        </a:prstGeom>
        <a:noFill/>
        <a:ln w="9525" cmpd="sng">
          <a:noFill/>
        </a:ln>
      </xdr:spPr>
    </xdr:pic>
    <xdr:clientData/>
  </xdr:twoCellAnchor>
  <xdr:twoCellAnchor editAs="oneCell">
    <xdr:from>
      <xdr:col>0</xdr:col>
      <xdr:colOff>57150</xdr:colOff>
      <xdr:row>11</xdr:row>
      <xdr:rowOff>104775</xdr:rowOff>
    </xdr:from>
    <xdr:to>
      <xdr:col>0</xdr:col>
      <xdr:colOff>2028825</xdr:colOff>
      <xdr:row>11</xdr:row>
      <xdr:rowOff>742950</xdr:rowOff>
    </xdr:to>
    <xdr:pic>
      <xdr:nvPicPr>
        <xdr:cNvPr id="3" name="OptionButton1"/>
        <xdr:cNvPicPr preferRelativeResize="1">
          <a:picLocks noChangeAspect="1"/>
        </xdr:cNvPicPr>
      </xdr:nvPicPr>
      <xdr:blipFill>
        <a:blip r:embed="rId3"/>
        <a:stretch>
          <a:fillRect/>
        </a:stretch>
      </xdr:blipFill>
      <xdr:spPr>
        <a:xfrm>
          <a:off x="57150" y="3209925"/>
          <a:ext cx="1971675" cy="638175"/>
        </a:xfrm>
        <a:prstGeom prst="rect">
          <a:avLst/>
        </a:prstGeom>
        <a:noFill/>
        <a:ln w="1" cmpd="sng">
          <a:noFill/>
        </a:ln>
      </xdr:spPr>
    </xdr:pic>
    <xdr:clientData/>
  </xdr:twoCellAnchor>
  <xdr:twoCellAnchor editAs="oneCell">
    <xdr:from>
      <xdr:col>0</xdr:col>
      <xdr:colOff>104775</xdr:colOff>
      <xdr:row>12</xdr:row>
      <xdr:rowOff>180975</xdr:rowOff>
    </xdr:from>
    <xdr:to>
      <xdr:col>0</xdr:col>
      <xdr:colOff>2009775</xdr:colOff>
      <xdr:row>12</xdr:row>
      <xdr:rowOff>742950</xdr:rowOff>
    </xdr:to>
    <xdr:pic>
      <xdr:nvPicPr>
        <xdr:cNvPr id="4" name="OptionButton2"/>
        <xdr:cNvPicPr preferRelativeResize="1">
          <a:picLocks noChangeAspect="1"/>
        </xdr:cNvPicPr>
      </xdr:nvPicPr>
      <xdr:blipFill>
        <a:blip r:embed="rId4"/>
        <a:stretch>
          <a:fillRect/>
        </a:stretch>
      </xdr:blipFill>
      <xdr:spPr>
        <a:xfrm>
          <a:off x="104775" y="4067175"/>
          <a:ext cx="1905000" cy="561975"/>
        </a:xfrm>
        <a:prstGeom prst="rect">
          <a:avLst/>
        </a:prstGeom>
        <a:noFill/>
        <a:ln w="9525" cmpd="sng">
          <a:noFill/>
        </a:ln>
      </xdr:spPr>
    </xdr:pic>
    <xdr:clientData/>
  </xdr:twoCellAnchor>
  <xdr:twoCellAnchor editAs="oneCell">
    <xdr:from>
      <xdr:col>0</xdr:col>
      <xdr:colOff>0</xdr:colOff>
      <xdr:row>24</xdr:row>
      <xdr:rowOff>0</xdr:rowOff>
    </xdr:from>
    <xdr:to>
      <xdr:col>1</xdr:col>
      <xdr:colOff>0</xdr:colOff>
      <xdr:row>25</xdr:row>
      <xdr:rowOff>0</xdr:rowOff>
    </xdr:to>
    <xdr:pic>
      <xdr:nvPicPr>
        <xdr:cNvPr id="5" name="CommandButton4"/>
        <xdr:cNvPicPr preferRelativeResize="1">
          <a:picLocks noChangeAspect="1"/>
        </xdr:cNvPicPr>
      </xdr:nvPicPr>
      <xdr:blipFill>
        <a:blip r:embed="rId5"/>
        <a:stretch>
          <a:fillRect/>
        </a:stretch>
      </xdr:blipFill>
      <xdr:spPr>
        <a:xfrm>
          <a:off x="0" y="7239000"/>
          <a:ext cx="2066925" cy="381000"/>
        </a:xfrm>
        <a:prstGeom prst="rect">
          <a:avLst/>
        </a:prstGeom>
        <a:noFill/>
        <a:ln w="9525" cmpd="sng">
          <a:noFill/>
        </a:ln>
      </xdr:spPr>
    </xdr:pic>
    <xdr:clientData/>
  </xdr:twoCellAnchor>
  <xdr:twoCellAnchor editAs="oneCell">
    <xdr:from>
      <xdr:col>0</xdr:col>
      <xdr:colOff>0</xdr:colOff>
      <xdr:row>0</xdr:row>
      <xdr:rowOff>0</xdr:rowOff>
    </xdr:from>
    <xdr:to>
      <xdr:col>2</xdr:col>
      <xdr:colOff>371475</xdr:colOff>
      <xdr:row>4</xdr:row>
      <xdr:rowOff>209550</xdr:rowOff>
    </xdr:to>
    <xdr:pic>
      <xdr:nvPicPr>
        <xdr:cNvPr id="6" name="Picture 13"/>
        <xdr:cNvPicPr preferRelativeResize="1">
          <a:picLocks noChangeAspect="1"/>
        </xdr:cNvPicPr>
      </xdr:nvPicPr>
      <xdr:blipFill>
        <a:blip r:embed="rId6"/>
        <a:stretch>
          <a:fillRect/>
        </a:stretch>
      </xdr:blipFill>
      <xdr:spPr>
        <a:xfrm>
          <a:off x="0" y="0"/>
          <a:ext cx="3657600" cy="1190625"/>
        </a:xfrm>
        <a:prstGeom prst="rect">
          <a:avLst/>
        </a:prstGeom>
        <a:noFill/>
        <a:ln w="9525" cmpd="sng">
          <a:noFill/>
        </a:ln>
      </xdr:spPr>
    </xdr:pic>
    <xdr:clientData/>
  </xdr:twoCellAnchor>
  <xdr:twoCellAnchor editAs="oneCell">
    <xdr:from>
      <xdr:col>2</xdr:col>
      <xdr:colOff>381000</xdr:colOff>
      <xdr:row>0</xdr:row>
      <xdr:rowOff>0</xdr:rowOff>
    </xdr:from>
    <xdr:to>
      <xdr:col>6</xdr:col>
      <xdr:colOff>238125</xdr:colOff>
      <xdr:row>5</xdr:row>
      <xdr:rowOff>190500</xdr:rowOff>
    </xdr:to>
    <xdr:pic>
      <xdr:nvPicPr>
        <xdr:cNvPr id="7" name="Picture 14"/>
        <xdr:cNvPicPr preferRelativeResize="1">
          <a:picLocks noChangeAspect="1"/>
        </xdr:cNvPicPr>
      </xdr:nvPicPr>
      <xdr:blipFill>
        <a:blip r:embed="rId7"/>
        <a:stretch>
          <a:fillRect/>
        </a:stretch>
      </xdr:blipFill>
      <xdr:spPr>
        <a:xfrm>
          <a:off x="3667125" y="0"/>
          <a:ext cx="4533900" cy="1419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5150167\8.%20Evaluation\2.%20Analysis\Book3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2 (2)"/>
    </sheetNames>
    <sheetDataSet>
      <sheetData sheetId="3">
        <row r="2">
          <cell r="D2" t="str">
            <v>Base Building - All Other</v>
          </cell>
          <cell r="H2" t="str">
            <v>Base Building - High-Rise MURB</v>
          </cell>
        </row>
        <row r="4">
          <cell r="B4">
            <v>0.125</v>
          </cell>
          <cell r="F4">
            <v>0.1725</v>
          </cell>
          <cell r="J4">
            <v>0.20625</v>
          </cell>
        </row>
        <row r="5">
          <cell r="B5">
            <v>0.08</v>
          </cell>
          <cell r="F5">
            <v>0.1256</v>
          </cell>
          <cell r="J5">
            <v>0.1584</v>
          </cell>
        </row>
        <row r="6">
          <cell r="B6">
            <v>0.06410256410256411</v>
          </cell>
          <cell r="F6">
            <v>0.1121794871794872</v>
          </cell>
          <cell r="J6">
            <v>0.14551282051282052</v>
          </cell>
        </row>
        <row r="7">
          <cell r="B7">
            <v>0.04201680672268907</v>
          </cell>
          <cell r="F7">
            <v>0.08949579831932772</v>
          </cell>
          <cell r="J7">
            <v>0.12394957983193278</v>
          </cell>
        </row>
        <row r="8">
          <cell r="B8">
            <v>0.03597122302158273</v>
          </cell>
          <cell r="F8">
            <v>0.08201438848920864</v>
          </cell>
          <cell r="J8">
            <v>0.11546762589928057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chydro.com/powersmart/business/programs/new-construction.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AE30"/>
  <sheetViews>
    <sheetView showGridLines="0" zoomScale="85" zoomScaleNormal="85" zoomScalePageLayoutView="0" workbookViewId="0" topLeftCell="A1">
      <selection activeCell="V11" sqref="V11:W11"/>
    </sheetView>
  </sheetViews>
  <sheetFormatPr defaultColWidth="9.140625" defaultRowHeight="15"/>
  <cols>
    <col min="1" max="1" width="31.00390625" style="4" customWidth="1"/>
    <col min="2" max="2" width="18.28125" style="4" customWidth="1"/>
    <col min="3" max="3" width="10.8515625" style="4" customWidth="1"/>
    <col min="4" max="4" width="35.7109375" style="4" customWidth="1"/>
    <col min="5" max="5" width="15.00390625" style="4" customWidth="1"/>
    <col min="6" max="6" width="8.57421875" style="4" customWidth="1"/>
    <col min="7" max="7" width="17.8515625" style="4" customWidth="1"/>
    <col min="8" max="8" width="16.140625" style="4" customWidth="1"/>
    <col min="9" max="9" width="12.28125" style="4" customWidth="1"/>
    <col min="10" max="10" width="13.140625" style="4" customWidth="1"/>
    <col min="11" max="11" width="13.7109375" style="4" customWidth="1"/>
    <col min="12" max="12" width="19.140625" style="4" hidden="1" customWidth="1"/>
    <col min="13" max="13" width="17.28125" style="4" hidden="1" customWidth="1"/>
    <col min="14" max="14" width="24.140625" style="4" hidden="1" customWidth="1"/>
    <col min="15" max="15" width="17.421875" style="4" customWidth="1"/>
    <col min="16" max="16" width="3.00390625" style="4" customWidth="1"/>
    <col min="17" max="17" width="13.421875" style="4" hidden="1" customWidth="1"/>
    <col min="18" max="21" width="18.28125" style="4" hidden="1" customWidth="1"/>
    <col min="22" max="22" width="12.140625" style="4" customWidth="1"/>
    <col min="23" max="23" width="5.421875" style="4" customWidth="1"/>
    <col min="24" max="30" width="9.140625" style="4" customWidth="1"/>
    <col min="31" max="31" width="7.140625" style="4" customWidth="1"/>
    <col min="32" max="16384" width="9.140625" style="4" customWidth="1"/>
  </cols>
  <sheetData>
    <row r="1" ht="15"/>
    <row r="2" spans="8:9" ht="21.75" thickBot="1">
      <c r="H2" s="19" t="s">
        <v>33</v>
      </c>
      <c r="I2" s="18"/>
    </row>
    <row r="3" spans="8:20" ht="21" customHeight="1" thickBot="1">
      <c r="H3" s="114" t="s">
        <v>32</v>
      </c>
      <c r="I3" s="115"/>
      <c r="J3" s="115"/>
      <c r="K3" s="116"/>
      <c r="L3" s="52"/>
      <c r="M3" s="52"/>
      <c r="N3" s="52"/>
      <c r="O3" s="52"/>
      <c r="S3" s="4" t="s">
        <v>45</v>
      </c>
      <c r="T3"/>
    </row>
    <row r="4" spans="19:20" ht="19.5" customHeight="1">
      <c r="S4" s="42" t="s">
        <v>47</v>
      </c>
      <c r="T4" s="42" t="s">
        <v>48</v>
      </c>
    </row>
    <row r="5" spans="18:20" ht="19.5" customHeight="1">
      <c r="R5"/>
      <c r="S5" s="4">
        <v>1.005124432086739</v>
      </c>
      <c r="T5" s="4">
        <v>0.04658408759301472</v>
      </c>
    </row>
    <row r="6" spans="1:4" ht="19.5" customHeight="1">
      <c r="A6" s="100"/>
      <c r="B6" s="100"/>
      <c r="C6" s="100"/>
      <c r="D6" s="100"/>
    </row>
    <row r="7" spans="1:8" ht="36">
      <c r="A7" s="100" t="s">
        <v>21</v>
      </c>
      <c r="B7" s="100"/>
      <c r="C7" s="100"/>
      <c r="D7" s="100"/>
      <c r="E7" s="22" t="str">
        <f>IF(N13=TRUE,"IP Units","SI Units")</f>
        <v>SI Units</v>
      </c>
      <c r="F7" s="21"/>
      <c r="G7" s="21"/>
      <c r="H7" s="21"/>
    </row>
    <row r="10" spans="1:22" ht="20.25">
      <c r="A10" s="19" t="s">
        <v>39</v>
      </c>
      <c r="F10" s="19" t="s">
        <v>36</v>
      </c>
      <c r="U10" s="46"/>
      <c r="V10" s="19" t="s">
        <v>35</v>
      </c>
    </row>
    <row r="11" spans="1:31" ht="42" customHeight="1">
      <c r="A11" s="5" t="s">
        <v>23</v>
      </c>
      <c r="B11" s="5" t="s">
        <v>8</v>
      </c>
      <c r="C11" s="5" t="s">
        <v>1</v>
      </c>
      <c r="F11" s="135" t="s">
        <v>37</v>
      </c>
      <c r="G11" s="112"/>
      <c r="H11" s="113"/>
      <c r="I11" s="111" t="s">
        <v>38</v>
      </c>
      <c r="J11" s="112"/>
      <c r="K11" s="113"/>
      <c r="L11" s="4" t="s">
        <v>9</v>
      </c>
      <c r="M11" s="4" t="s">
        <v>29</v>
      </c>
      <c r="N11" t="s">
        <v>30</v>
      </c>
      <c r="O11" s="16" t="s">
        <v>31</v>
      </c>
      <c r="Q11" s="47" t="s">
        <v>42</v>
      </c>
      <c r="R11" s="14" t="e">
        <f>SUM(R21:R22)/B12</f>
        <v>#DIV/0!</v>
      </c>
      <c r="U11" s="42"/>
      <c r="V11" s="94"/>
      <c r="W11" s="95"/>
      <c r="X11" s="94"/>
      <c r="Y11" s="95"/>
      <c r="Z11" s="97"/>
      <c r="AA11" s="95"/>
      <c r="AB11" s="97"/>
      <c r="AC11" s="95"/>
      <c r="AD11" s="97"/>
      <c r="AE11" s="95"/>
    </row>
    <row r="12" spans="1:31" ht="61.5" customHeight="1">
      <c r="A12" s="6"/>
      <c r="B12" s="35">
        <f>SUM(N21:N22)</f>
        <v>0</v>
      </c>
      <c r="C12" s="8" t="s">
        <v>131</v>
      </c>
      <c r="D12" s="3"/>
      <c r="E12" s="9"/>
      <c r="F12" s="98" t="s">
        <v>132</v>
      </c>
      <c r="G12" s="99"/>
      <c r="H12" s="62" t="s">
        <v>138</v>
      </c>
      <c r="I12" s="98" t="s">
        <v>132</v>
      </c>
      <c r="J12" s="99"/>
      <c r="K12" s="32" t="str">
        <f>IF(ISERROR(J17/(IF(L12=TRUE,B12,B13))),"-",J17/(IF(L12=TRUE,B12,B13)))</f>
        <v>-</v>
      </c>
      <c r="L12" s="4" t="b">
        <v>1</v>
      </c>
      <c r="M12" s="4" t="e">
        <f>-(1-K12/H12)</f>
        <v>#VALUE!</v>
      </c>
      <c r="N12" s="4" t="b">
        <f>IF(ISNUMBER(M12),TRUE,FALSE)</f>
        <v>0</v>
      </c>
      <c r="O12" s="41" t="str">
        <f>IF(N12=TRUE,IF(M12&gt;=10,"&gt; +1000%",M12),"-")</f>
        <v>-</v>
      </c>
      <c r="Q12" s="47" t="s">
        <v>43</v>
      </c>
      <c r="R12" s="48" t="e">
        <f>S5*R11+T5</f>
        <v>#DIV/0!</v>
      </c>
      <c r="T12" s="14" t="s">
        <v>46</v>
      </c>
      <c r="V12" s="96"/>
      <c r="W12" s="95"/>
      <c r="X12" s="96"/>
      <c r="Y12" s="95"/>
      <c r="Z12" s="97"/>
      <c r="AA12" s="95"/>
      <c r="AB12" s="97"/>
      <c r="AC12" s="95"/>
      <c r="AD12" s="97"/>
      <c r="AE12" s="95"/>
    </row>
    <row r="13" spans="1:31" ht="67.5" customHeight="1">
      <c r="A13" s="6"/>
      <c r="B13" s="36" t="s">
        <v>22</v>
      </c>
      <c r="C13" s="8" t="s">
        <v>131</v>
      </c>
      <c r="E13" s="9"/>
      <c r="F13" s="98" t="s">
        <v>133</v>
      </c>
      <c r="G13" s="99"/>
      <c r="H13" s="33" t="str">
        <f>IF(ISERROR(1/H12),"-",1/H12)</f>
        <v>-</v>
      </c>
      <c r="I13" s="98" t="s">
        <v>133</v>
      </c>
      <c r="J13" s="99"/>
      <c r="K13" s="33" t="str">
        <f>IF(ISERROR(1/K12),"-",1/K12)</f>
        <v>-</v>
      </c>
      <c r="L13" s="4" t="b">
        <v>0</v>
      </c>
      <c r="N13" s="4" t="b">
        <v>0</v>
      </c>
      <c r="O13" s="17"/>
      <c r="Q13" s="49" t="s">
        <v>44</v>
      </c>
      <c r="R13" s="50" t="str">
        <f>IF(ISERROR(R17/(IF(L12=TRUE,B12,B13))),"-",R17/(IF(L12=TRUE,B12,B13)))</f>
        <v>-</v>
      </c>
      <c r="T13" s="48" t="e">
        <f>IF(R13&gt;=R12,R12,R13)</f>
        <v>#DIV/0!</v>
      </c>
      <c r="U13" s="45"/>
      <c r="V13" s="97"/>
      <c r="W13" s="95"/>
      <c r="X13" s="97"/>
      <c r="Y13" s="95"/>
      <c r="Z13" s="97"/>
      <c r="AA13" s="95"/>
      <c r="AB13" s="97"/>
      <c r="AC13" s="95"/>
      <c r="AD13" s="97"/>
      <c r="AE13" s="95"/>
    </row>
    <row r="16" spans="1:24" ht="17.25" thickBot="1">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9.5" thickBot="1">
      <c r="A17" s="27" t="s">
        <v>40</v>
      </c>
      <c r="B17" s="28"/>
      <c r="C17" s="28"/>
      <c r="D17" s="28"/>
      <c r="E17" s="28"/>
      <c r="F17" s="28"/>
      <c r="G17" s="28"/>
      <c r="H17" s="28"/>
      <c r="I17" s="23" t="s">
        <v>7</v>
      </c>
      <c r="J17" s="39">
        <f>SUM(J21:J26)</f>
        <v>0</v>
      </c>
      <c r="K17" s="29">
        <f>SUM(K21:K26)</f>
        <v>0</v>
      </c>
      <c r="L17" s="30"/>
      <c r="M17" s="30"/>
      <c r="N17" s="30"/>
      <c r="O17"/>
      <c r="P17"/>
      <c r="Q17" s="44"/>
      <c r="R17" s="24">
        <f>SUM(R21:R26)</f>
        <v>0</v>
      </c>
      <c r="S17" s="43"/>
      <c r="T17" s="43"/>
      <c r="U17" s="43"/>
      <c r="V17" s="10"/>
      <c r="W17" s="10"/>
      <c r="X17" s="10"/>
    </row>
    <row r="18" spans="1:31" ht="15.75" customHeight="1">
      <c r="A18" s="101" t="s">
        <v>24</v>
      </c>
      <c r="B18" s="105" t="s">
        <v>0</v>
      </c>
      <c r="C18" s="103" t="s">
        <v>5</v>
      </c>
      <c r="D18" s="105" t="s">
        <v>6</v>
      </c>
      <c r="E18" s="105" t="s">
        <v>18</v>
      </c>
      <c r="F18" s="105" t="s">
        <v>1</v>
      </c>
      <c r="G18" s="107" t="s">
        <v>25</v>
      </c>
      <c r="H18" s="105" t="s">
        <v>1</v>
      </c>
      <c r="I18" s="109" t="s">
        <v>4</v>
      </c>
      <c r="J18" s="107" t="s">
        <v>134</v>
      </c>
      <c r="K18" s="132" t="s">
        <v>2</v>
      </c>
      <c r="L18" s="56"/>
      <c r="M18" s="15"/>
      <c r="N18" s="26"/>
      <c r="O18" s="134"/>
      <c r="P18" s="134"/>
      <c r="Q18"/>
      <c r="R18"/>
      <c r="S18"/>
      <c r="T18"/>
      <c r="U18"/>
      <c r="V18" s="126" t="s">
        <v>26</v>
      </c>
      <c r="W18" s="127"/>
      <c r="X18" s="127"/>
      <c r="Y18" s="127"/>
      <c r="Z18" s="127"/>
      <c r="AA18" s="127"/>
      <c r="AB18" s="127"/>
      <c r="AC18" s="127"/>
      <c r="AD18" s="127"/>
      <c r="AE18" s="128"/>
    </row>
    <row r="19" spans="1:31" ht="15" customHeight="1">
      <c r="A19" s="102"/>
      <c r="B19" s="106"/>
      <c r="C19" s="104"/>
      <c r="D19" s="106"/>
      <c r="E19" s="106"/>
      <c r="F19" s="106"/>
      <c r="G19" s="108"/>
      <c r="H19" s="106"/>
      <c r="I19" s="110"/>
      <c r="J19" s="108"/>
      <c r="K19" s="133"/>
      <c r="L19" s="56"/>
      <c r="M19" s="15"/>
      <c r="N19" s="26"/>
      <c r="O19" s="134"/>
      <c r="P19" s="134"/>
      <c r="Q19"/>
      <c r="R19"/>
      <c r="S19"/>
      <c r="T19"/>
      <c r="U19"/>
      <c r="V19" s="129"/>
      <c r="W19" s="130"/>
      <c r="X19" s="130"/>
      <c r="Y19" s="130"/>
      <c r="Z19" s="130"/>
      <c r="AA19" s="130"/>
      <c r="AB19" s="130"/>
      <c r="AC19" s="130"/>
      <c r="AD19" s="130"/>
      <c r="AE19" s="131"/>
    </row>
    <row r="20" spans="1:31" ht="27" customHeight="1">
      <c r="A20" s="102"/>
      <c r="B20" s="106"/>
      <c r="C20" s="104"/>
      <c r="D20" s="106"/>
      <c r="E20" s="106"/>
      <c r="F20" s="106"/>
      <c r="G20" s="108"/>
      <c r="H20" s="106"/>
      <c r="I20" s="110"/>
      <c r="J20" s="108"/>
      <c r="K20" s="133"/>
      <c r="L20" s="56" t="s">
        <v>10</v>
      </c>
      <c r="M20" s="15" t="s">
        <v>11</v>
      </c>
      <c r="N20" s="26" t="s">
        <v>12</v>
      </c>
      <c r="O20" s="134"/>
      <c r="P20" s="134"/>
      <c r="Q20"/>
      <c r="R20"/>
      <c r="S20"/>
      <c r="T20"/>
      <c r="U20"/>
      <c r="V20" s="129"/>
      <c r="W20" s="130"/>
      <c r="X20" s="130"/>
      <c r="Y20" s="130"/>
      <c r="Z20" s="130"/>
      <c r="AA20" s="130"/>
      <c r="AB20" s="130"/>
      <c r="AC20" s="130"/>
      <c r="AD20" s="130"/>
      <c r="AE20" s="131"/>
    </row>
    <row r="21" spans="1:31" ht="30" customHeight="1">
      <c r="A21" s="58">
        <v>1</v>
      </c>
      <c r="B21" s="7" t="s">
        <v>3</v>
      </c>
      <c r="C21" s="11"/>
      <c r="D21" s="1" t="s">
        <v>13</v>
      </c>
      <c r="E21" s="37" t="s">
        <v>41</v>
      </c>
      <c r="F21" s="8" t="s">
        <v>131</v>
      </c>
      <c r="G21" s="34" t="s">
        <v>34</v>
      </c>
      <c r="H21" s="8" t="s">
        <v>135</v>
      </c>
      <c r="I21" s="2" t="s">
        <v>14</v>
      </c>
      <c r="J21" s="40" t="str">
        <f>IF(ISERROR(G21*E21),"-",IF(L21=TRUE,G21*E21,))</f>
        <v>-</v>
      </c>
      <c r="K21" s="59" t="str">
        <f>IF(ISERROR(J21/$J$17),"-",J21/$J$17)</f>
        <v>-</v>
      </c>
      <c r="L21" s="57" t="b">
        <v>1</v>
      </c>
      <c r="M21" s="13" t="b">
        <f>IF(L21=FALSE,TRUE,FALSE)</f>
        <v>0</v>
      </c>
      <c r="N21" s="25" t="str">
        <f>IF(L21=TRUE,E21,0)</f>
        <v>Enter Area Here</v>
      </c>
      <c r="O21"/>
      <c r="P21"/>
      <c r="Q21"/>
      <c r="R21" t="str">
        <f>IF(ISERROR(O21*E21),"-",IF(L21=TRUE,O21*E21,))</f>
        <v>-</v>
      </c>
      <c r="S21"/>
      <c r="T21"/>
      <c r="U21"/>
      <c r="V21" s="123"/>
      <c r="W21" s="124"/>
      <c r="X21" s="124"/>
      <c r="Y21" s="124"/>
      <c r="Z21" s="124"/>
      <c r="AA21" s="124"/>
      <c r="AB21" s="124"/>
      <c r="AC21" s="124"/>
      <c r="AD21" s="124"/>
      <c r="AE21" s="125"/>
    </row>
    <row r="22" spans="1:31" s="20" customFormat="1" ht="6" customHeight="1">
      <c r="A22" s="117"/>
      <c r="B22" s="118"/>
      <c r="C22" s="118"/>
      <c r="D22" s="118"/>
      <c r="E22" s="118"/>
      <c r="F22" s="118"/>
      <c r="G22" s="118"/>
      <c r="H22" s="118"/>
      <c r="I22" s="118"/>
      <c r="J22" s="118"/>
      <c r="K22" s="119"/>
      <c r="L22" s="54"/>
      <c r="M22" s="54"/>
      <c r="N22" s="54"/>
      <c r="O22"/>
      <c r="P22"/>
      <c r="Q22" s="54"/>
      <c r="R22" s="55"/>
      <c r="S22" s="51" t="s">
        <v>49</v>
      </c>
      <c r="T22" s="51"/>
      <c r="U22" s="53"/>
      <c r="V22" s="117"/>
      <c r="W22" s="118"/>
      <c r="X22" s="118"/>
      <c r="Y22" s="118"/>
      <c r="Z22" s="118"/>
      <c r="AA22" s="118"/>
      <c r="AB22" s="118"/>
      <c r="AC22" s="118"/>
      <c r="AD22" s="118"/>
      <c r="AE22" s="119"/>
    </row>
    <row r="23" spans="1:31" ht="30" customHeight="1">
      <c r="A23" s="58"/>
      <c r="B23" s="12" t="s">
        <v>16</v>
      </c>
      <c r="C23" s="11"/>
      <c r="D23" s="1" t="s">
        <v>13</v>
      </c>
      <c r="E23" s="37" t="s">
        <v>15</v>
      </c>
      <c r="F23" s="8" t="s">
        <v>47</v>
      </c>
      <c r="G23" s="34" t="s">
        <v>27</v>
      </c>
      <c r="H23" s="8" t="s">
        <v>136</v>
      </c>
      <c r="I23" s="2" t="s">
        <v>14</v>
      </c>
      <c r="J23" s="40" t="str">
        <f>IF(ISERROR(G23*E23),"-",IF(L23=TRUE,G23*E23,))</f>
        <v>-</v>
      </c>
      <c r="K23" s="59" t="str">
        <f>IF(ISERROR(J23/$J$17),"-",J23/$J$17)</f>
        <v>-</v>
      </c>
      <c r="L23" s="57" t="b">
        <v>1</v>
      </c>
      <c r="M23" s="13" t="b">
        <f>IF(L23=FALSE,TRUE,FALSE)</f>
        <v>0</v>
      </c>
      <c r="N23" s="25"/>
      <c r="O23"/>
      <c r="P23"/>
      <c r="Q23"/>
      <c r="R23" t="str">
        <f>IF(ISERROR(O23*E23),"-",IF(L23=TRUE,O23*E23,))</f>
        <v>-</v>
      </c>
      <c r="S23"/>
      <c r="T23"/>
      <c r="U23"/>
      <c r="V23" s="123"/>
      <c r="W23" s="124"/>
      <c r="X23" s="124"/>
      <c r="Y23" s="124"/>
      <c r="Z23" s="124"/>
      <c r="AA23" s="124"/>
      <c r="AB23" s="124"/>
      <c r="AC23" s="124"/>
      <c r="AD23" s="124"/>
      <c r="AE23" s="125"/>
    </row>
    <row r="24" spans="1:31" ht="6" customHeight="1">
      <c r="A24" s="60"/>
      <c r="B24" s="54"/>
      <c r="C24" s="54"/>
      <c r="D24" s="54"/>
      <c r="E24" s="54"/>
      <c r="F24" s="54"/>
      <c r="G24" s="54"/>
      <c r="H24" s="54"/>
      <c r="I24" s="54"/>
      <c r="J24" s="54"/>
      <c r="K24" s="61"/>
      <c r="L24" s="54"/>
      <c r="M24" s="54"/>
      <c r="N24" s="54"/>
      <c r="O24"/>
      <c r="P24"/>
      <c r="Q24" s="51"/>
      <c r="R24" s="51"/>
      <c r="S24" s="51"/>
      <c r="T24" s="51" t="s">
        <v>49</v>
      </c>
      <c r="U24" s="53"/>
      <c r="V24" s="117"/>
      <c r="W24" s="118"/>
      <c r="X24" s="118"/>
      <c r="Y24" s="118"/>
      <c r="Z24" s="118"/>
      <c r="AA24" s="118"/>
      <c r="AB24" s="118"/>
      <c r="AC24" s="118"/>
      <c r="AD24" s="118"/>
      <c r="AE24" s="119"/>
    </row>
    <row r="25" spans="1:31" ht="30" customHeight="1">
      <c r="A25" s="58"/>
      <c r="B25" s="12" t="s">
        <v>17</v>
      </c>
      <c r="C25" s="11"/>
      <c r="D25" s="1" t="s">
        <v>13</v>
      </c>
      <c r="E25" s="38" t="s">
        <v>19</v>
      </c>
      <c r="F25" s="8" t="s">
        <v>20</v>
      </c>
      <c r="G25" s="34" t="s">
        <v>28</v>
      </c>
      <c r="H25" s="8" t="s">
        <v>137</v>
      </c>
      <c r="I25" s="2" t="s">
        <v>14</v>
      </c>
      <c r="J25" s="40" t="str">
        <f>IF(ISERROR(G25*E25),"-",IF(L25=TRUE,G25*E25,))</f>
        <v>-</v>
      </c>
      <c r="K25" s="59" t="str">
        <f>IF(ISERROR(J25/$J$17),"-",J25/$J$17)</f>
        <v>-</v>
      </c>
      <c r="L25" s="57" t="b">
        <v>1</v>
      </c>
      <c r="M25" s="13" t="b">
        <f>IF(L25=FALSE,TRUE,FALSE)</f>
        <v>0</v>
      </c>
      <c r="N25" s="25"/>
      <c r="O25"/>
      <c r="P25"/>
      <c r="Q25"/>
      <c r="R25" t="str">
        <f>IF(ISERROR(O25*E25),"-",IF(L25=TRUE,O25*E25,))</f>
        <v>-</v>
      </c>
      <c r="S25"/>
      <c r="T25"/>
      <c r="U25"/>
      <c r="V25" s="123"/>
      <c r="W25" s="124"/>
      <c r="X25" s="124"/>
      <c r="Y25" s="124"/>
      <c r="Z25" s="124"/>
      <c r="AA25" s="124"/>
      <c r="AB25" s="124"/>
      <c r="AC25" s="124"/>
      <c r="AD25" s="124"/>
      <c r="AE25" s="125"/>
    </row>
    <row r="26" spans="1:31" ht="6" customHeight="1" thickBot="1">
      <c r="A26" s="120"/>
      <c r="B26" s="121"/>
      <c r="C26" s="121"/>
      <c r="D26" s="121"/>
      <c r="E26" s="121"/>
      <c r="F26" s="121"/>
      <c r="G26" s="121"/>
      <c r="H26" s="121"/>
      <c r="I26" s="121"/>
      <c r="J26" s="121"/>
      <c r="K26" s="122"/>
      <c r="L26" s="54"/>
      <c r="M26" s="54"/>
      <c r="N26" s="54"/>
      <c r="O26"/>
      <c r="P26"/>
      <c r="Q26" s="51"/>
      <c r="R26" s="51"/>
      <c r="S26" s="51"/>
      <c r="T26" s="51"/>
      <c r="U26" s="53" t="s">
        <v>49</v>
      </c>
      <c r="V26" s="120"/>
      <c r="W26" s="121"/>
      <c r="X26" s="121"/>
      <c r="Y26" s="121"/>
      <c r="Z26" s="121"/>
      <c r="AA26" s="121"/>
      <c r="AB26" s="121"/>
      <c r="AC26" s="121"/>
      <c r="AD26" s="121"/>
      <c r="AE26" s="122"/>
    </row>
    <row r="27" spans="1:24" ht="16.5">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ht="16.5">
      <c r="A28" s="10"/>
      <c r="B28" s="10"/>
      <c r="C28" s="10"/>
      <c r="D28" s="10"/>
      <c r="E28" s="10"/>
      <c r="F28" s="10"/>
      <c r="G28" s="10"/>
      <c r="H28" s="10"/>
      <c r="I28" s="10"/>
      <c r="J28" s="10"/>
      <c r="K28" s="10"/>
      <c r="L28" s="10"/>
      <c r="M28" s="10"/>
      <c r="N28" s="10"/>
      <c r="O28" s="10"/>
      <c r="P28" s="10"/>
      <c r="Q28" s="10"/>
      <c r="R28" s="10"/>
      <c r="S28" s="10"/>
      <c r="T28" s="10"/>
      <c r="U28" s="10"/>
      <c r="V28" s="10"/>
      <c r="W28" s="10"/>
      <c r="X28" s="10"/>
    </row>
    <row r="30" ht="15">
      <c r="K30" s="31"/>
    </row>
  </sheetData>
  <sheetProtection sheet="1" objects="1" scenarios="1" selectLockedCells="1"/>
  <mergeCells count="46">
    <mergeCell ref="O18:O20"/>
    <mergeCell ref="P18:P20"/>
    <mergeCell ref="V22:AE22"/>
    <mergeCell ref="V24:AE24"/>
    <mergeCell ref="F11:H11"/>
    <mergeCell ref="A22:K22"/>
    <mergeCell ref="A26:K26"/>
    <mergeCell ref="V26:AE26"/>
    <mergeCell ref="F13:G13"/>
    <mergeCell ref="V25:AE25"/>
    <mergeCell ref="D18:D20"/>
    <mergeCell ref="V18:AE20"/>
    <mergeCell ref="V21:AE21"/>
    <mergeCell ref="V23:AE23"/>
    <mergeCell ref="K18:K20"/>
    <mergeCell ref="J18:J20"/>
    <mergeCell ref="E18:E20"/>
    <mergeCell ref="F18:F20"/>
    <mergeCell ref="I11:K11"/>
    <mergeCell ref="A7:D7"/>
    <mergeCell ref="H3:K3"/>
    <mergeCell ref="F12:G12"/>
    <mergeCell ref="A6:D6"/>
    <mergeCell ref="A18:A20"/>
    <mergeCell ref="I12:J12"/>
    <mergeCell ref="I13:J13"/>
    <mergeCell ref="C18:C20"/>
    <mergeCell ref="B18:B20"/>
    <mergeCell ref="G18:G20"/>
    <mergeCell ref="H18:H20"/>
    <mergeCell ref="I18:I20"/>
    <mergeCell ref="AD11:AE11"/>
    <mergeCell ref="AD12:AE12"/>
    <mergeCell ref="AD13:AE13"/>
    <mergeCell ref="Z11:AA11"/>
    <mergeCell ref="Z12:AA12"/>
    <mergeCell ref="Z13:AA13"/>
    <mergeCell ref="AB11:AC11"/>
    <mergeCell ref="AB12:AC12"/>
    <mergeCell ref="AB13:AC13"/>
    <mergeCell ref="V11:W11"/>
    <mergeCell ref="V12:W12"/>
    <mergeCell ref="V13:W13"/>
    <mergeCell ref="X11:Y11"/>
    <mergeCell ref="X12:Y12"/>
    <mergeCell ref="X13:Y13"/>
  </mergeCells>
  <conditionalFormatting sqref="J23:K23 D21:K21 O21:U21">
    <cfRule type="expression" priority="1186" dxfId="76">
      <formula>$M21</formula>
    </cfRule>
  </conditionalFormatting>
  <conditionalFormatting sqref="D23:F23 H23:I23">
    <cfRule type="expression" priority="2246" dxfId="76">
      <formula>$M23</formula>
    </cfRule>
  </conditionalFormatting>
  <conditionalFormatting sqref="D21">
    <cfRule type="containsText" priority="2488" dxfId="77" operator="containsText" text="Enter Description">
      <formula>NOT(ISERROR(SEARCH("Enter Description",D21)))</formula>
    </cfRule>
  </conditionalFormatting>
  <conditionalFormatting sqref="D23">
    <cfRule type="containsText" priority="2298" dxfId="77" operator="containsText" text="Enter Description">
      <formula>NOT(ISERROR(SEARCH("Enter Description",D23)))</formula>
    </cfRule>
  </conditionalFormatting>
  <conditionalFormatting sqref="E21">
    <cfRule type="containsText" priority="2297" dxfId="77" operator="containsText" text="Enter Area">
      <formula>NOT(ISERROR(SEARCH("Enter Area",E21)))</formula>
    </cfRule>
  </conditionalFormatting>
  <conditionalFormatting sqref="G25">
    <cfRule type="containsText" priority="2243" dxfId="77" operator="containsText" text="Enter Chi-Value Here">
      <formula>NOT(ISERROR(SEARCH("Enter Chi-Value Here",G25)))</formula>
    </cfRule>
  </conditionalFormatting>
  <conditionalFormatting sqref="E23">
    <cfRule type="containsText" priority="2278" dxfId="77" operator="containsText" text="Enter Length Here">
      <formula>NOT(ISERROR(SEARCH("Enter Length Here",E23)))</formula>
    </cfRule>
  </conditionalFormatting>
  <conditionalFormatting sqref="I21">
    <cfRule type="containsText" priority="2276" dxfId="77" operator="containsText" text="Enter Source Here">
      <formula>NOT(ISERROR(SEARCH("Enter Source Here",I21)))</formula>
    </cfRule>
  </conditionalFormatting>
  <conditionalFormatting sqref="I23">
    <cfRule type="containsText" priority="2275" dxfId="77" operator="containsText" text="Enter Source Here">
      <formula>NOT(ISERROR(SEARCH("Enter Source Here",I23)))</formula>
    </cfRule>
  </conditionalFormatting>
  <conditionalFormatting sqref="J25:K25">
    <cfRule type="expression" priority="2242" dxfId="76">
      <formula>$M25</formula>
    </cfRule>
  </conditionalFormatting>
  <conditionalFormatting sqref="D25:I25">
    <cfRule type="expression" priority="2234" dxfId="76">
      <formula>$M25</formula>
    </cfRule>
  </conditionalFormatting>
  <conditionalFormatting sqref="D25">
    <cfRule type="containsText" priority="2245" dxfId="77" operator="containsText" text="Enter Description">
      <formula>NOT(ISERROR(SEARCH("Enter Description",D25)))</formula>
    </cfRule>
  </conditionalFormatting>
  <conditionalFormatting sqref="E25">
    <cfRule type="containsText" priority="2244" dxfId="77" operator="containsText" text="Enter Amount Here">
      <formula>NOT(ISERROR(SEARCH("Enter Amount Here",E25)))</formula>
    </cfRule>
  </conditionalFormatting>
  <conditionalFormatting sqref="I25">
    <cfRule type="containsText" priority="2241" dxfId="77" operator="containsText" text="Enter Source Here">
      <formula>NOT(ISERROR(SEARCH("Enter Source Here",I25)))</formula>
    </cfRule>
  </conditionalFormatting>
  <conditionalFormatting sqref="G23">
    <cfRule type="expression" priority="2109" dxfId="76">
      <formula>$M23</formula>
    </cfRule>
  </conditionalFormatting>
  <conditionalFormatting sqref="G23">
    <cfRule type="containsText" priority="2112" dxfId="77" operator="containsText" text="Enter Psi-Value Here">
      <formula>NOT(ISERROR(SEARCH("Enter Psi-Value Here",G23)))</formula>
    </cfRule>
  </conditionalFormatting>
  <conditionalFormatting sqref="D21:E21 D23:E23 D25:E25 G23 G25 I21 I23 I25">
    <cfRule type="containsBlanks" priority="2493" dxfId="1">
      <formula>LEN(TRIM(D21))=0</formula>
    </cfRule>
  </conditionalFormatting>
  <conditionalFormatting sqref="R25:U25">
    <cfRule type="expression" priority="1558" dxfId="76">
      <formula>$M25</formula>
    </cfRule>
  </conditionalFormatting>
  <conditionalFormatting sqref="P23:Q23">
    <cfRule type="expression" priority="1562" dxfId="76">
      <formula>$M23</formula>
    </cfRule>
  </conditionalFormatting>
  <conditionalFormatting sqref="P25:Q25">
    <cfRule type="expression" priority="1561" dxfId="76">
      <formula>$M25</formula>
    </cfRule>
  </conditionalFormatting>
  <conditionalFormatting sqref="R23:U23">
    <cfRule type="expression" priority="1559" dxfId="76">
      <formula>$M23</formula>
    </cfRule>
  </conditionalFormatting>
  <conditionalFormatting sqref="G21">
    <cfRule type="containsText" priority="2274" dxfId="77" operator="containsText" text="Enter Clear Field U-Value Here">
      <formula>NOT(ISERROR(SEARCH("Enter Clear Field U-Value Here",G21)))</formula>
    </cfRule>
    <cfRule type="containsBlanks" priority="2492" dxfId="78">
      <formula>LEN(TRIM(G21))=0</formula>
    </cfRule>
  </conditionalFormatting>
  <conditionalFormatting sqref="C13">
    <cfRule type="expression" priority="1467" dxfId="76">
      <formula>$L$12</formula>
    </cfRule>
  </conditionalFormatting>
  <conditionalFormatting sqref="B13">
    <cfRule type="expression" priority="1466" dxfId="76">
      <formula>$L$12</formula>
    </cfRule>
    <cfRule type="containsText" priority="1468" dxfId="77" operator="containsText" text="Enter User Defined Opaque Area">
      <formula>NOT(ISERROR(SEARCH("Enter User Defined Opaque Area",B13)))</formula>
    </cfRule>
    <cfRule type="containsBlanks" priority="2113" dxfId="0">
      <formula>LEN(TRIM(B13))=0</formula>
    </cfRule>
  </conditionalFormatting>
  <conditionalFormatting sqref="O12">
    <cfRule type="cellIs" priority="1204" dxfId="79" operator="lessThan">
      <formula>0</formula>
    </cfRule>
    <cfRule type="cellIs" priority="1462" dxfId="80" operator="equal">
      <formula>0</formula>
    </cfRule>
    <cfRule type="cellIs" priority="1464" dxfId="81" operator="greaterThan">
      <formula>0</formula>
    </cfRule>
  </conditionalFormatting>
  <conditionalFormatting sqref="H3 L3:O3">
    <cfRule type="containsText" priority="1461" dxfId="77" operator="containsText" text="Enter Scenario Name">
      <formula>NOT(ISERROR(SEARCH("Enter Scenario Name",H3)))</formula>
    </cfRule>
  </conditionalFormatting>
  <conditionalFormatting sqref="O23">
    <cfRule type="expression" priority="1182" dxfId="76">
      <formula>$M23</formula>
    </cfRule>
  </conditionalFormatting>
  <conditionalFormatting sqref="O25">
    <cfRule type="expression" priority="1179" dxfId="76">
      <formula>$M25</formula>
    </cfRule>
  </conditionalFormatting>
  <conditionalFormatting sqref="O25">
    <cfRule type="containsText" priority="1180" dxfId="77" operator="containsText" text="Enter Base Chi-Value">
      <formula>NOT(ISERROR(SEARCH("Enter Base Chi-Value",O25)))</formula>
    </cfRule>
  </conditionalFormatting>
  <conditionalFormatting sqref="O21">
    <cfRule type="containsText" priority="1556" dxfId="77" operator="containsText" text="Enter Base Clear Field U-Value">
      <formula>NOT(ISERROR(SEARCH("Enter Base Clear Field U-Value",O21)))</formula>
    </cfRule>
  </conditionalFormatting>
  <conditionalFormatting sqref="O23">
    <cfRule type="containsText" priority="1183" dxfId="77" operator="containsText" text="Enter Base Psi-Value">
      <formula>NOT(ISERROR(SEARCH("Enter Base Psi-Value",O23)))</formula>
    </cfRule>
  </conditionalFormatting>
  <conditionalFormatting sqref="H12">
    <cfRule type="containsBlanks" priority="1" dxfId="1">
      <formula>LEN(TRIM(H12))=0</formula>
    </cfRule>
    <cfRule type="containsText" priority="2" dxfId="77" operator="containsText" text="Enter Base Building       U-Value">
      <formula>NOT(ISERROR(SEARCH("Enter Base Building       U-Value",H12)))</formula>
    </cfRule>
  </conditionalFormatting>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9:D106"/>
  <sheetViews>
    <sheetView showGridLines="0" tabSelected="1" zoomScalePageLayoutView="0" workbookViewId="0" topLeftCell="A1">
      <selection activeCell="A14" sqref="A14"/>
    </sheetView>
  </sheetViews>
  <sheetFormatPr defaultColWidth="9.140625" defaultRowHeight="15"/>
  <cols>
    <col min="1" max="1" width="121.421875" style="65" customWidth="1"/>
    <col min="2" max="2" width="12.7109375" style="65" hidden="1" customWidth="1"/>
    <col min="3" max="3" width="14.140625" style="65" hidden="1" customWidth="1"/>
    <col min="4" max="4" width="15.7109375" style="65" hidden="1" customWidth="1"/>
    <col min="5" max="5" width="16.28125" style="65" hidden="1" customWidth="1"/>
    <col min="6" max="16384" width="9.140625" style="65" customWidth="1"/>
  </cols>
  <sheetData>
    <row r="1" ht="16.5"/>
    <row r="2" ht="16.5"/>
    <row r="3" ht="16.5"/>
    <row r="4" ht="16.5"/>
    <row r="5" ht="16.5"/>
    <row r="6" ht="16.5"/>
    <row r="7" ht="16.5"/>
    <row r="9" spans="1:4" ht="36">
      <c r="A9" s="21" t="s">
        <v>21</v>
      </c>
      <c r="B9" s="21"/>
      <c r="C9" s="21"/>
      <c r="D9" s="21"/>
    </row>
    <row r="11" ht="24">
      <c r="A11" s="69" t="s">
        <v>50</v>
      </c>
    </row>
    <row r="13" ht="111" customHeight="1">
      <c r="A13" s="67" t="s">
        <v>51</v>
      </c>
    </row>
    <row r="14" ht="24">
      <c r="A14" s="93" t="s">
        <v>52</v>
      </c>
    </row>
    <row r="16" ht="24">
      <c r="A16" s="70" t="s">
        <v>53</v>
      </c>
    </row>
    <row r="17" ht="82.5">
      <c r="A17" s="66" t="s">
        <v>54</v>
      </c>
    </row>
    <row r="19" ht="24">
      <c r="A19" s="70" t="s">
        <v>119</v>
      </c>
    </row>
    <row r="21" ht="16.5">
      <c r="A21" s="65" t="s">
        <v>55</v>
      </c>
    </row>
    <row r="23" ht="16.5">
      <c r="A23" s="68" t="s">
        <v>56</v>
      </c>
    </row>
    <row r="24" ht="33">
      <c r="A24" s="66" t="s">
        <v>57</v>
      </c>
    </row>
    <row r="26" ht="16.5">
      <c r="A26" s="68" t="s">
        <v>60</v>
      </c>
    </row>
    <row r="27" ht="16.5">
      <c r="A27" s="65" t="s">
        <v>58</v>
      </c>
    </row>
    <row r="29" ht="16.5">
      <c r="A29" s="68" t="s">
        <v>59</v>
      </c>
    </row>
    <row r="30" ht="16.5">
      <c r="A30" s="65" t="s">
        <v>61</v>
      </c>
    </row>
    <row r="32" ht="16.5">
      <c r="A32" s="68" t="s">
        <v>62</v>
      </c>
    </row>
    <row r="33" ht="33">
      <c r="A33" s="66" t="s">
        <v>63</v>
      </c>
    </row>
    <row r="35" ht="16.5">
      <c r="A35" s="68" t="s">
        <v>90</v>
      </c>
    </row>
    <row r="36" ht="33">
      <c r="A36" s="66" t="s">
        <v>91</v>
      </c>
    </row>
    <row r="38" ht="16.5">
      <c r="A38" s="68" t="s">
        <v>39</v>
      </c>
    </row>
    <row r="39" ht="82.5">
      <c r="A39" s="67" t="s">
        <v>64</v>
      </c>
    </row>
    <row r="41" ht="16.5">
      <c r="A41" s="68" t="s">
        <v>65</v>
      </c>
    </row>
    <row r="42" ht="16.5">
      <c r="A42" s="65" t="s">
        <v>94</v>
      </c>
    </row>
    <row r="44" ht="16.5">
      <c r="A44" s="68" t="s">
        <v>35</v>
      </c>
    </row>
    <row r="45" ht="16.5">
      <c r="A45" s="65" t="s">
        <v>114</v>
      </c>
    </row>
    <row r="47" ht="16.5">
      <c r="A47" s="68" t="s">
        <v>106</v>
      </c>
    </row>
    <row r="48" ht="16.5">
      <c r="A48" s="65" t="s">
        <v>109</v>
      </c>
    </row>
    <row r="50" ht="16.5">
      <c r="A50" s="68" t="s">
        <v>107</v>
      </c>
    </row>
    <row r="51" ht="16.5">
      <c r="A51" s="65" t="s">
        <v>110</v>
      </c>
    </row>
    <row r="53" ht="16.5">
      <c r="A53" s="68" t="s">
        <v>108</v>
      </c>
    </row>
    <row r="54" ht="16.5">
      <c r="A54" s="65" t="s">
        <v>111</v>
      </c>
    </row>
    <row r="56" ht="16.5">
      <c r="A56" s="68" t="s">
        <v>5</v>
      </c>
    </row>
    <row r="57" ht="33">
      <c r="A57" s="66" t="s">
        <v>112</v>
      </c>
    </row>
    <row r="59" ht="16.5">
      <c r="A59" s="68" t="s">
        <v>113</v>
      </c>
    </row>
    <row r="60" ht="16.5">
      <c r="A60" s="65" t="s">
        <v>115</v>
      </c>
    </row>
    <row r="62" ht="16.5">
      <c r="A62" s="68" t="s">
        <v>18</v>
      </c>
    </row>
    <row r="63" ht="33">
      <c r="A63" s="66" t="s">
        <v>116</v>
      </c>
    </row>
    <row r="65" ht="16.5">
      <c r="A65" s="68" t="s">
        <v>25</v>
      </c>
    </row>
    <row r="66" ht="33">
      <c r="A66" s="66" t="s">
        <v>117</v>
      </c>
    </row>
    <row r="68" ht="16.5">
      <c r="A68" s="68" t="s">
        <v>4</v>
      </c>
    </row>
    <row r="69" ht="33">
      <c r="A69" s="66" t="s">
        <v>118</v>
      </c>
    </row>
    <row r="70" ht="16.5">
      <c r="A70" s="66"/>
    </row>
    <row r="71" ht="16.5">
      <c r="A71" s="92" t="s">
        <v>26</v>
      </c>
    </row>
    <row r="72" ht="16.5">
      <c r="A72" s="66" t="s">
        <v>130</v>
      </c>
    </row>
    <row r="74" ht="24">
      <c r="A74" s="70" t="s">
        <v>120</v>
      </c>
    </row>
    <row r="76" ht="16.5">
      <c r="A76" s="68" t="s">
        <v>121</v>
      </c>
    </row>
    <row r="77" ht="16.5">
      <c r="A77" s="65" t="s">
        <v>122</v>
      </c>
    </row>
    <row r="79" ht="16.5">
      <c r="A79" s="68" t="s">
        <v>123</v>
      </c>
    </row>
    <row r="80" ht="66">
      <c r="A80" s="91" t="s">
        <v>124</v>
      </c>
    </row>
    <row r="81" ht="16.5"/>
    <row r="82" ht="16.5"/>
    <row r="83" ht="16.5"/>
    <row r="84" ht="16.5"/>
    <row r="85" ht="16.5"/>
    <row r="86" ht="16.5"/>
    <row r="87" ht="16.5"/>
    <row r="88" ht="16.5"/>
    <row r="89" ht="16.5"/>
    <row r="90" ht="16.5"/>
    <row r="91" ht="16.5"/>
    <row r="92" ht="16.5"/>
    <row r="93" ht="16.5"/>
    <row r="94" ht="16.5"/>
    <row r="95" ht="16.5"/>
    <row r="96" ht="16.5"/>
    <row r="97" ht="16.5"/>
    <row r="99" ht="16.5">
      <c r="A99" s="68" t="s">
        <v>31</v>
      </c>
    </row>
    <row r="100" ht="33">
      <c r="A100" s="66" t="s">
        <v>125</v>
      </c>
    </row>
    <row r="102" ht="16.5">
      <c r="A102" s="65" t="s">
        <v>126</v>
      </c>
    </row>
    <row r="103" ht="16.5">
      <c r="A103" s="65" t="s">
        <v>127</v>
      </c>
    </row>
    <row r="105" ht="16.5">
      <c r="A105" s="68" t="s">
        <v>128</v>
      </c>
    </row>
    <row r="106" ht="33">
      <c r="A106" s="91" t="s">
        <v>129</v>
      </c>
    </row>
  </sheetData>
  <sheetProtection sheet="1" objects="1" scenarios="1" selectLockedCells="1"/>
  <hyperlinks>
    <hyperlink ref="A14" r:id="rId1" display="Building Envelope Thermal Bridging Guide"/>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9:Y80"/>
  <sheetViews>
    <sheetView showGridLines="0" zoomScale="85" zoomScaleNormal="85" zoomScalePageLayoutView="0" workbookViewId="0" topLeftCell="A63">
      <selection activeCell="B75" sqref="B75"/>
    </sheetView>
  </sheetViews>
  <sheetFormatPr defaultColWidth="9.140625" defaultRowHeight="15"/>
  <cols>
    <col min="1" max="1" width="14.140625" style="10" customWidth="1"/>
    <col min="2" max="2" width="14.7109375" style="10" customWidth="1"/>
    <col min="3" max="3" width="14.140625" style="10" customWidth="1"/>
    <col min="4" max="4" width="15.7109375" style="10" customWidth="1"/>
    <col min="5" max="5" width="16.28125" style="10" customWidth="1"/>
    <col min="6" max="11" width="9.140625" style="10" customWidth="1"/>
    <col min="12" max="12" width="10.00390625" style="10" bestFit="1" customWidth="1"/>
    <col min="13" max="17" width="9.140625" style="10" customWidth="1"/>
    <col min="18" max="21" width="9.140625" style="10" hidden="1" customWidth="1"/>
    <col min="22" max="16384" width="9.140625" style="10" customWidth="1"/>
  </cols>
  <sheetData>
    <row r="1" ht="16.5"/>
    <row r="2" ht="16.5"/>
    <row r="3" ht="16.5"/>
    <row r="4" ht="16.5"/>
    <row r="5" ht="16.5"/>
    <row r="6" ht="16.5"/>
    <row r="7" ht="16.5"/>
    <row r="8" ht="16.5"/>
    <row r="9" spans="1:4" ht="36">
      <c r="A9" s="21" t="s">
        <v>21</v>
      </c>
      <c r="B9" s="21"/>
      <c r="C9" s="21"/>
      <c r="D9" s="21"/>
    </row>
    <row r="11" ht="16.5">
      <c r="A11" s="73" t="s">
        <v>65</v>
      </c>
    </row>
    <row r="12" spans="1:8" ht="186.75" customHeight="1">
      <c r="A12" s="136" t="s">
        <v>88</v>
      </c>
      <c r="B12" s="136"/>
      <c r="C12" s="136"/>
      <c r="D12" s="136"/>
      <c r="E12" s="136"/>
      <c r="F12" s="136"/>
      <c r="G12" s="136"/>
      <c r="H12" s="136"/>
    </row>
    <row r="13" ht="16.5" hidden="1"/>
    <row r="14" s="4" customFormat="1" ht="15" hidden="1"/>
    <row r="15" spans="4:10" s="4" customFormat="1" ht="15" hidden="1">
      <c r="D15" s="9" t="s">
        <v>66</v>
      </c>
      <c r="E15" s="9"/>
      <c r="F15" s="9"/>
      <c r="G15" s="9"/>
      <c r="H15" s="9" t="s">
        <v>67</v>
      </c>
      <c r="I15" s="9"/>
      <c r="J15" s="9"/>
    </row>
    <row r="16" spans="1:11" s="4" customFormat="1" ht="15" hidden="1">
      <c r="A16" s="4" t="s">
        <v>68</v>
      </c>
      <c r="B16" s="4" t="s">
        <v>69</v>
      </c>
      <c r="C16" s="4" t="s">
        <v>70</v>
      </c>
      <c r="D16" s="4" t="s">
        <v>71</v>
      </c>
      <c r="F16" s="4" t="s">
        <v>72</v>
      </c>
      <c r="G16" s="4" t="s">
        <v>70</v>
      </c>
      <c r="H16" s="4" t="s">
        <v>71</v>
      </c>
      <c r="J16" s="4" t="s">
        <v>72</v>
      </c>
      <c r="K16" s="4" t="s">
        <v>70</v>
      </c>
    </row>
    <row r="17" spans="1:11" s="4" customFormat="1" ht="15" hidden="1">
      <c r="A17" s="4">
        <v>8</v>
      </c>
      <c r="B17" s="4">
        <f>1/A17</f>
        <v>0.125</v>
      </c>
      <c r="C17" s="4">
        <f>B17*5.678</f>
        <v>0.70975</v>
      </c>
      <c r="D17" s="4">
        <v>38</v>
      </c>
      <c r="E17" s="4">
        <f>1+D17/100</f>
        <v>1.38</v>
      </c>
      <c r="F17" s="4">
        <f>B17*E17</f>
        <v>0.1725</v>
      </c>
      <c r="G17" s="4">
        <f>F17*5.678</f>
        <v>0.979455</v>
      </c>
      <c r="H17" s="4">
        <v>65</v>
      </c>
      <c r="I17" s="4">
        <f>1+H17/100</f>
        <v>1.65</v>
      </c>
      <c r="J17" s="4">
        <f>B17*I17</f>
        <v>0.20625</v>
      </c>
      <c r="K17" s="4">
        <f>J17*5.678</f>
        <v>1.1710874999999998</v>
      </c>
    </row>
    <row r="18" spans="1:11" s="4" customFormat="1" ht="15" hidden="1">
      <c r="A18" s="4">
        <v>12.5</v>
      </c>
      <c r="B18" s="4">
        <f>1/A18</f>
        <v>0.08</v>
      </c>
      <c r="C18" s="4">
        <f>B18*5.678</f>
        <v>0.45424</v>
      </c>
      <c r="D18" s="4">
        <v>57</v>
      </c>
      <c r="E18" s="4">
        <f>1+D18/100</f>
        <v>1.5699999999999998</v>
      </c>
      <c r="F18" s="4">
        <f>B18*E18</f>
        <v>0.1256</v>
      </c>
      <c r="G18" s="4">
        <f>F18*5.678</f>
        <v>0.7131567999999999</v>
      </c>
      <c r="H18" s="4">
        <v>98</v>
      </c>
      <c r="I18" s="4">
        <f>1+H18/100</f>
        <v>1.98</v>
      </c>
      <c r="J18" s="4">
        <f>B18*I18</f>
        <v>0.1584</v>
      </c>
      <c r="K18" s="4">
        <f>J18*5.678</f>
        <v>0.8993952000000001</v>
      </c>
    </row>
    <row r="19" spans="1:11" s="4" customFormat="1" ht="15" hidden="1">
      <c r="A19" s="4">
        <v>15.6</v>
      </c>
      <c r="B19" s="4">
        <f>1/A19</f>
        <v>0.06410256410256411</v>
      </c>
      <c r="C19" s="4">
        <f>B19*5.678</f>
        <v>0.36397435897435904</v>
      </c>
      <c r="D19" s="4">
        <v>75</v>
      </c>
      <c r="E19" s="4">
        <f>1+D19/100</f>
        <v>1.75</v>
      </c>
      <c r="F19" s="4">
        <f>B19*E19</f>
        <v>0.1121794871794872</v>
      </c>
      <c r="G19" s="4">
        <f>F19*5.678</f>
        <v>0.6369551282051283</v>
      </c>
      <c r="H19" s="4">
        <v>127</v>
      </c>
      <c r="I19" s="4">
        <f>1+H19/100</f>
        <v>2.27</v>
      </c>
      <c r="J19" s="4">
        <f>B19*I19</f>
        <v>0.14551282051282052</v>
      </c>
      <c r="K19" s="4">
        <f>J19*5.678</f>
        <v>0.8262217948717949</v>
      </c>
    </row>
    <row r="20" spans="1:11" s="4" customFormat="1" ht="15" hidden="1">
      <c r="A20" s="4">
        <v>23.8</v>
      </c>
      <c r="B20" s="4">
        <f>1/A20</f>
        <v>0.04201680672268907</v>
      </c>
      <c r="C20" s="4">
        <f>B20*5.678</f>
        <v>0.23857142857142855</v>
      </c>
      <c r="D20" s="4">
        <v>113</v>
      </c>
      <c r="E20" s="4">
        <f>1+D20/100</f>
        <v>2.13</v>
      </c>
      <c r="F20" s="4">
        <f>B20*E20</f>
        <v>0.08949579831932772</v>
      </c>
      <c r="G20" s="4">
        <f>F20*5.678</f>
        <v>0.5081571428571428</v>
      </c>
      <c r="H20" s="4">
        <v>195</v>
      </c>
      <c r="I20" s="4">
        <f>1+H20/100</f>
        <v>2.95</v>
      </c>
      <c r="J20" s="4">
        <f>B20*I20</f>
        <v>0.12394957983193278</v>
      </c>
      <c r="K20" s="4">
        <f>J20*5.678</f>
        <v>0.7037857142857143</v>
      </c>
    </row>
    <row r="21" spans="1:11" s="4" customFormat="1" ht="15" hidden="1">
      <c r="A21" s="4">
        <v>27.8</v>
      </c>
      <c r="B21" s="4">
        <f>1/A21</f>
        <v>0.03597122302158273</v>
      </c>
      <c r="C21" s="4">
        <f>B21*5.678</f>
        <v>0.20424460431654676</v>
      </c>
      <c r="D21" s="4">
        <v>128</v>
      </c>
      <c r="E21" s="4">
        <f>1+D21/100</f>
        <v>2.2800000000000002</v>
      </c>
      <c r="F21" s="4">
        <f>B21*E21</f>
        <v>0.08201438848920864</v>
      </c>
      <c r="G21" s="4">
        <f>F21*5.678</f>
        <v>0.46567769784172663</v>
      </c>
      <c r="H21" s="4">
        <v>221</v>
      </c>
      <c r="I21" s="4">
        <f>1+H21/100</f>
        <v>3.21</v>
      </c>
      <c r="J21" s="4">
        <f>B21*I21</f>
        <v>0.11546762589928057</v>
      </c>
      <c r="K21" s="4">
        <f>J21*5.678</f>
        <v>0.6556251798561151</v>
      </c>
    </row>
    <row r="22" spans="5:11" s="4" customFormat="1" ht="15" hidden="1">
      <c r="E22" s="4" t="s">
        <v>73</v>
      </c>
      <c r="F22" s="4">
        <f>SLOPE(F17:F21,B17:B21)</f>
        <v>1.005124432086739</v>
      </c>
      <c r="G22" s="4">
        <f>SLOPE(G17:G21,C17:C21)</f>
        <v>1.0051244320867392</v>
      </c>
      <c r="J22" s="4">
        <f>SLOPE(J17:J21,B17:B21)</f>
        <v>1.0017519330085047</v>
      </c>
      <c r="K22" s="4">
        <f>SLOPE(K17:K21,C17:C21)</f>
        <v>1.0017519330085045</v>
      </c>
    </row>
    <row r="23" spans="5:11" s="4" customFormat="1" ht="15" hidden="1">
      <c r="E23" s="4" t="s">
        <v>74</v>
      </c>
      <c r="F23" s="4">
        <f>INTERCEPT(F17:F21,B17:B21)</f>
        <v>0.04658408759301472</v>
      </c>
      <c r="G23" s="4">
        <f>INTERCEPT(G17:G21,C17:C21)</f>
        <v>0.26450444935313755</v>
      </c>
      <c r="J23" s="4">
        <f>INTERCEPT(J17:J21,C17:C21)</f>
        <v>0.08037627058577927</v>
      </c>
      <c r="K23" s="4">
        <f>INTERCEPT(K17:K21,C17:C21)</f>
        <v>0.45637646438605467</v>
      </c>
    </row>
    <row r="24" s="4" customFormat="1" ht="15"/>
    <row r="25" spans="18:22" s="4" customFormat="1" ht="54.75" customHeight="1" thickBot="1">
      <c r="R25" s="10" t="s">
        <v>75</v>
      </c>
      <c r="S25" s="10"/>
      <c r="T25" s="10"/>
      <c r="U25" s="10"/>
      <c r="V25" s="10"/>
    </row>
    <row r="26" spans="18:22" s="4" customFormat="1" ht="15" customHeight="1" thickBot="1">
      <c r="R26" s="74" t="s">
        <v>76</v>
      </c>
      <c r="S26" s="75" t="s">
        <v>77</v>
      </c>
      <c r="T26" s="75" t="s">
        <v>78</v>
      </c>
      <c r="U26" s="76" t="s">
        <v>79</v>
      </c>
      <c r="V26" s="10"/>
    </row>
    <row r="27" spans="18:22" s="4" customFormat="1" ht="15" customHeight="1">
      <c r="R27" s="138" t="s">
        <v>80</v>
      </c>
      <c r="S27" s="139"/>
      <c r="T27" s="139"/>
      <c r="U27" s="140"/>
      <c r="V27" s="10"/>
    </row>
    <row r="28" spans="18:22" s="4" customFormat="1" ht="15" customHeight="1">
      <c r="R28" s="77" t="s">
        <v>81</v>
      </c>
      <c r="S28" s="78">
        <v>0.09</v>
      </c>
      <c r="T28" s="79" t="s">
        <v>82</v>
      </c>
      <c r="U28" s="80">
        <v>0.137</v>
      </c>
      <c r="V28" s="10"/>
    </row>
    <row r="29" spans="18:22" s="4" customFormat="1" ht="30" customHeight="1">
      <c r="R29" s="77" t="s">
        <v>83</v>
      </c>
      <c r="S29" s="78">
        <v>0.113</v>
      </c>
      <c r="T29" s="79" t="s">
        <v>82</v>
      </c>
      <c r="U29" s="80">
        <v>0.16</v>
      </c>
      <c r="V29" s="10"/>
    </row>
    <row r="30" spans="18:22" s="4" customFormat="1" ht="30" customHeight="1">
      <c r="R30" s="77" t="s">
        <v>84</v>
      </c>
      <c r="S30" s="78">
        <v>0.064</v>
      </c>
      <c r="T30" s="79" t="s">
        <v>82</v>
      </c>
      <c r="U30" s="80">
        <v>0.1109</v>
      </c>
      <c r="V30" s="10"/>
    </row>
    <row r="31" spans="18:22" s="4" customFormat="1" ht="15" customHeight="1">
      <c r="R31" s="77" t="s">
        <v>85</v>
      </c>
      <c r="S31" s="78">
        <v>0.064</v>
      </c>
      <c r="T31" s="79" t="s">
        <v>82</v>
      </c>
      <c r="U31" s="80">
        <v>0.1109</v>
      </c>
      <c r="V31" s="10"/>
    </row>
    <row r="32" spans="18:22" s="4" customFormat="1" ht="15" customHeight="1">
      <c r="R32" s="141" t="s">
        <v>86</v>
      </c>
      <c r="S32" s="142"/>
      <c r="T32" s="142"/>
      <c r="U32" s="143"/>
      <c r="V32" s="10"/>
    </row>
    <row r="33" spans="18:22" s="4" customFormat="1" ht="15" customHeight="1">
      <c r="R33" s="77" t="s">
        <v>81</v>
      </c>
      <c r="S33" s="78">
        <v>0.08</v>
      </c>
      <c r="T33" s="78">
        <v>0.1605</v>
      </c>
      <c r="U33" s="80">
        <v>0.12699</v>
      </c>
      <c r="V33" s="10"/>
    </row>
    <row r="34" spans="18:22" s="4" customFormat="1" ht="30" customHeight="1">
      <c r="R34" s="77" t="s">
        <v>83</v>
      </c>
      <c r="S34" s="78">
        <v>0.057</v>
      </c>
      <c r="T34" s="79" t="s">
        <v>82</v>
      </c>
      <c r="U34" s="80">
        <v>0.103876</v>
      </c>
      <c r="V34" s="10"/>
    </row>
    <row r="35" spans="18:22" s="4" customFormat="1" ht="30" customHeight="1">
      <c r="R35" s="77" t="s">
        <v>84</v>
      </c>
      <c r="S35" s="78">
        <v>0.064</v>
      </c>
      <c r="T35" s="78">
        <v>0.1444</v>
      </c>
      <c r="U35" s="80">
        <v>0.1109</v>
      </c>
      <c r="V35" s="10"/>
    </row>
    <row r="36" spans="10:22" s="4" customFormat="1" ht="15" customHeight="1" thickBot="1">
      <c r="J36" s="81"/>
      <c r="K36" s="81"/>
      <c r="L36" s="10"/>
      <c r="R36" s="82" t="s">
        <v>85</v>
      </c>
      <c r="S36" s="83">
        <v>0.051</v>
      </c>
      <c r="T36" s="84" t="s">
        <v>82</v>
      </c>
      <c r="U36" s="85">
        <v>0.097845</v>
      </c>
      <c r="V36" s="10"/>
    </row>
    <row r="37" spans="24:25" s="4" customFormat="1" ht="15" customHeight="1">
      <c r="X37" s="81"/>
      <c r="Y37" s="81"/>
    </row>
    <row r="38" spans="18:21" s="4" customFormat="1" ht="54.75" customHeight="1" thickBot="1">
      <c r="R38" s="81" t="s">
        <v>87</v>
      </c>
      <c r="S38" s="81"/>
      <c r="T38" s="81"/>
      <c r="U38" s="81"/>
    </row>
    <row r="39" spans="18:21" s="4" customFormat="1" ht="15" customHeight="1" thickBot="1">
      <c r="R39" s="86" t="s">
        <v>76</v>
      </c>
      <c r="S39" s="87" t="s">
        <v>77</v>
      </c>
      <c r="T39" s="87" t="s">
        <v>78</v>
      </c>
      <c r="U39" s="88" t="s">
        <v>79</v>
      </c>
    </row>
    <row r="40" spans="18:21" s="4" customFormat="1" ht="15" customHeight="1">
      <c r="R40" s="144" t="s">
        <v>80</v>
      </c>
      <c r="S40" s="145"/>
      <c r="T40" s="145"/>
      <c r="U40" s="146"/>
    </row>
    <row r="41" spans="18:21" s="4" customFormat="1" ht="15" customHeight="1">
      <c r="R41" s="77" t="s">
        <v>81</v>
      </c>
      <c r="S41" s="78">
        <f>S28*5.678</f>
        <v>0.51102</v>
      </c>
      <c r="T41" s="79" t="s">
        <v>82</v>
      </c>
      <c r="U41" s="80">
        <v>0.778</v>
      </c>
    </row>
    <row r="42" spans="18:21" s="4" customFormat="1" ht="30" customHeight="1">
      <c r="R42" s="77" t="s">
        <v>83</v>
      </c>
      <c r="S42" s="78">
        <f>S29*5.678</f>
        <v>0.641614</v>
      </c>
      <c r="T42" s="79" t="s">
        <v>82</v>
      </c>
      <c r="U42" s="80">
        <v>0.909</v>
      </c>
    </row>
    <row r="43" spans="18:21" s="4" customFormat="1" ht="30" customHeight="1">
      <c r="R43" s="77" t="s">
        <v>84</v>
      </c>
      <c r="S43" s="78">
        <f>S30*5.678</f>
        <v>0.363392</v>
      </c>
      <c r="T43" s="79" t="s">
        <v>82</v>
      </c>
      <c r="U43" s="80">
        <v>0.62975</v>
      </c>
    </row>
    <row r="44" spans="18:21" s="4" customFormat="1" ht="15" customHeight="1">
      <c r="R44" s="77" t="s">
        <v>85</v>
      </c>
      <c r="S44" s="78">
        <f>S31*5.678</f>
        <v>0.363392</v>
      </c>
      <c r="T44" s="79" t="s">
        <v>82</v>
      </c>
      <c r="U44" s="80">
        <v>0.62975</v>
      </c>
    </row>
    <row r="45" spans="18:21" s="4" customFormat="1" ht="15" customHeight="1">
      <c r="R45" s="141" t="s">
        <v>86</v>
      </c>
      <c r="S45" s="142"/>
      <c r="T45" s="142"/>
      <c r="U45" s="143"/>
    </row>
    <row r="46" spans="18:21" s="4" customFormat="1" ht="15" customHeight="1">
      <c r="R46" s="77" t="s">
        <v>81</v>
      </c>
      <c r="S46" s="78">
        <f>S33*5.678</f>
        <v>0.45424</v>
      </c>
      <c r="T46" s="78">
        <v>0.911</v>
      </c>
      <c r="U46" s="80">
        <v>0.72107</v>
      </c>
    </row>
    <row r="47" spans="18:21" s="4" customFormat="1" ht="30" customHeight="1">
      <c r="R47" s="77" t="s">
        <v>83</v>
      </c>
      <c r="S47" s="78">
        <f>S34*5.678</f>
        <v>0.323646</v>
      </c>
      <c r="T47" s="79" t="s">
        <v>82</v>
      </c>
      <c r="U47" s="80">
        <v>0.5898</v>
      </c>
    </row>
    <row r="48" spans="12:21" s="4" customFormat="1" ht="30" customHeight="1">
      <c r="L48" s="10"/>
      <c r="R48" s="77" t="s">
        <v>84</v>
      </c>
      <c r="S48" s="78">
        <f>S35*5.678</f>
        <v>0.363392</v>
      </c>
      <c r="T48" s="78">
        <v>0.82</v>
      </c>
      <c r="U48" s="80">
        <v>0.62975</v>
      </c>
    </row>
    <row r="49" spans="1:21" s="4" customFormat="1" ht="66.75" thickBot="1">
      <c r="A49" s="10" t="s">
        <v>89</v>
      </c>
      <c r="L49" s="10"/>
      <c r="R49" s="82" t="s">
        <v>85</v>
      </c>
      <c r="S49" s="83">
        <f>S36*5.678</f>
        <v>0.289578</v>
      </c>
      <c r="T49" s="84" t="s">
        <v>82</v>
      </c>
      <c r="U49" s="85">
        <v>0.5555</v>
      </c>
    </row>
    <row r="50" s="4" customFormat="1" ht="16.5">
      <c r="L50" s="10"/>
    </row>
    <row r="51" spans="1:8" ht="49.5" customHeight="1">
      <c r="A51" s="137" t="s">
        <v>92</v>
      </c>
      <c r="B51" s="137"/>
      <c r="C51" s="137"/>
      <c r="D51" s="137"/>
      <c r="E51" s="137"/>
      <c r="F51" s="137"/>
      <c r="G51" s="137"/>
      <c r="H51" s="137"/>
    </row>
    <row r="52" ht="16.5"/>
    <row r="53" ht="16.5"/>
    <row r="54" ht="16.5"/>
    <row r="55" ht="16.5"/>
    <row r="56" ht="16.5"/>
    <row r="57" ht="16.5"/>
    <row r="58" ht="16.5"/>
    <row r="59" ht="16.5"/>
    <row r="60" ht="16.5"/>
    <row r="61" ht="16.5"/>
    <row r="62" ht="16.5"/>
    <row r="63" ht="16.5"/>
    <row r="64" ht="16.5"/>
    <row r="65" ht="16.5"/>
    <row r="66" ht="16.5"/>
    <row r="67" ht="16.5"/>
    <row r="68" ht="16.5"/>
    <row r="70" spans="1:8" ht="96.75" customHeight="1">
      <c r="A70" s="136" t="s">
        <v>93</v>
      </c>
      <c r="B70" s="136"/>
      <c r="C70" s="136"/>
      <c r="D70" s="136"/>
      <c r="E70" s="136"/>
      <c r="F70" s="136"/>
      <c r="G70" s="136"/>
      <c r="H70" s="136"/>
    </row>
    <row r="72" spans="1:4" ht="21" customHeight="1">
      <c r="A72" s="148" t="s">
        <v>103</v>
      </c>
      <c r="B72" s="149"/>
      <c r="C72" s="150"/>
      <c r="D72" s="4"/>
    </row>
    <row r="73" spans="1:4" ht="49.5">
      <c r="A73" s="89" t="s">
        <v>97</v>
      </c>
      <c r="B73" s="89" t="s">
        <v>96</v>
      </c>
      <c r="C73" s="89" t="s">
        <v>95</v>
      </c>
      <c r="D73" s="4"/>
    </row>
    <row r="74" spans="1:4" ht="33">
      <c r="A74" s="90" t="s">
        <v>98</v>
      </c>
      <c r="B74" s="71" t="s">
        <v>104</v>
      </c>
      <c r="C74" s="72" t="str">
        <f>IF(ISERROR(INT(B74))=FALSE,IF(B74=0,"-",B74*J22+J23),"-")</f>
        <v>-</v>
      </c>
      <c r="D74" s="4"/>
    </row>
    <row r="75" spans="1:12" ht="33">
      <c r="A75" s="90" t="s">
        <v>99</v>
      </c>
      <c r="B75" s="71" t="s">
        <v>105</v>
      </c>
      <c r="C75" s="72" t="str">
        <f>IF(ISERROR(INT(B75))=FALSE,IF(B75=0,"-",B75*K22+K23),"-")</f>
        <v>-</v>
      </c>
      <c r="L75" s="81"/>
    </row>
    <row r="77" spans="1:3" ht="16.5">
      <c r="A77" s="147" t="s">
        <v>102</v>
      </c>
      <c r="B77" s="147"/>
      <c r="C77" s="147"/>
    </row>
    <row r="78" spans="1:3" ht="49.5">
      <c r="A78" s="89" t="s">
        <v>97</v>
      </c>
      <c r="B78" s="89" t="s">
        <v>100</v>
      </c>
      <c r="C78" s="89" t="s">
        <v>101</v>
      </c>
    </row>
    <row r="79" spans="1:3" ht="33">
      <c r="A79" s="90" t="s">
        <v>98</v>
      </c>
      <c r="B79" s="71" t="s">
        <v>104</v>
      </c>
      <c r="C79" s="72" t="str">
        <f>IF(ISERROR(INT(B79))=FALSE,IF(B79=0,"-",B79*F22+F23),"-")</f>
        <v>-</v>
      </c>
    </row>
    <row r="80" spans="1:3" ht="33">
      <c r="A80" s="90" t="s">
        <v>99</v>
      </c>
      <c r="B80" s="71" t="s">
        <v>105</v>
      </c>
      <c r="C80" s="72" t="str">
        <f>IF(ISERROR(INT(B80))=FALSE,IF(B80=0,"-",B80*G22+G23),"-")</f>
        <v>-</v>
      </c>
    </row>
  </sheetData>
  <sheetProtection sheet="1" objects="1" scenarios="1" selectLockedCells="1"/>
  <mergeCells count="9">
    <mergeCell ref="A77:C77"/>
    <mergeCell ref="A72:C72"/>
    <mergeCell ref="A12:H12"/>
    <mergeCell ref="A51:H51"/>
    <mergeCell ref="A70:H70"/>
    <mergeCell ref="R27:U27"/>
    <mergeCell ref="R32:U32"/>
    <mergeCell ref="R40:U40"/>
    <mergeCell ref="R45:U4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2:AE30"/>
  <sheetViews>
    <sheetView showGridLines="0" zoomScale="85" zoomScaleNormal="85" zoomScalePageLayoutView="0" workbookViewId="0" topLeftCell="A1">
      <selection activeCell="V11" sqref="V11:W11"/>
    </sheetView>
  </sheetViews>
  <sheetFormatPr defaultColWidth="9.140625" defaultRowHeight="15"/>
  <cols>
    <col min="1" max="1" width="31.00390625" style="4" customWidth="1"/>
    <col min="2" max="2" width="18.28125" style="4" customWidth="1"/>
    <col min="3" max="3" width="10.8515625" style="4" customWidth="1"/>
    <col min="4" max="4" width="35.7109375" style="4" customWidth="1"/>
    <col min="5" max="5" width="15.00390625" style="4" customWidth="1"/>
    <col min="6" max="6" width="8.57421875" style="4" customWidth="1"/>
    <col min="7" max="7" width="17.8515625" style="4" customWidth="1"/>
    <col min="8" max="8" width="16.140625" style="4" customWidth="1"/>
    <col min="9" max="9" width="12.28125" style="4" customWidth="1"/>
    <col min="10" max="10" width="13.140625" style="4" customWidth="1"/>
    <col min="11" max="11" width="13.7109375" style="4" customWidth="1"/>
    <col min="12" max="12" width="19.140625" style="4" hidden="1" customWidth="1"/>
    <col min="13" max="13" width="17.28125" style="4" hidden="1" customWidth="1"/>
    <col min="14" max="14" width="24.140625" style="4" hidden="1" customWidth="1"/>
    <col min="15" max="15" width="17.421875" style="4" customWidth="1"/>
    <col min="16" max="16" width="3.00390625" style="4" customWidth="1"/>
    <col min="17" max="17" width="13.421875" style="4" hidden="1" customWidth="1"/>
    <col min="18" max="21" width="18.28125" style="4" hidden="1" customWidth="1"/>
    <col min="22" max="22" width="12.140625" style="4" customWidth="1"/>
    <col min="23" max="23" width="5.421875" style="4" customWidth="1"/>
    <col min="24" max="30" width="9.140625" style="4" customWidth="1"/>
    <col min="31" max="31" width="7.140625" style="4" customWidth="1"/>
    <col min="32" max="16384" width="9.140625" style="4" customWidth="1"/>
  </cols>
  <sheetData>
    <row r="1" ht="15"/>
    <row r="2" spans="8:9" ht="21.75" thickBot="1">
      <c r="H2" s="19" t="s">
        <v>33</v>
      </c>
      <c r="I2" s="18"/>
    </row>
    <row r="3" spans="8:20" ht="21" customHeight="1" thickBot="1">
      <c r="H3" s="114" t="s">
        <v>32</v>
      </c>
      <c r="I3" s="115"/>
      <c r="J3" s="115"/>
      <c r="K3" s="116"/>
      <c r="L3" s="52"/>
      <c r="M3" s="52"/>
      <c r="N3" s="52"/>
      <c r="O3" s="52"/>
      <c r="S3" s="4" t="s">
        <v>45</v>
      </c>
      <c r="T3" s="64"/>
    </row>
    <row r="4" spans="19:20" ht="19.5" customHeight="1">
      <c r="S4" s="42" t="s">
        <v>47</v>
      </c>
      <c r="T4" s="42" t="s">
        <v>48</v>
      </c>
    </row>
    <row r="5" spans="18:20" ht="19.5" customHeight="1">
      <c r="R5" s="64"/>
      <c r="S5" s="4">
        <v>1.005124432086739</v>
      </c>
      <c r="T5" s="4">
        <v>0.04658408759301472</v>
      </c>
    </row>
    <row r="6" spans="1:4" ht="19.5" customHeight="1">
      <c r="A6" s="100"/>
      <c r="B6" s="100"/>
      <c r="C6" s="100"/>
      <c r="D6" s="100"/>
    </row>
    <row r="7" spans="1:8" ht="36">
      <c r="A7" s="100" t="s">
        <v>21</v>
      </c>
      <c r="B7" s="100"/>
      <c r="C7" s="100"/>
      <c r="D7" s="100"/>
      <c r="E7" s="22" t="str">
        <f>IF(N13=TRUE,"IP Units","SI Units")</f>
        <v>SI Units</v>
      </c>
      <c r="F7" s="21"/>
      <c r="G7" s="21"/>
      <c r="H7" s="21"/>
    </row>
    <row r="10" spans="1:22" ht="20.25">
      <c r="A10" s="19" t="s">
        <v>39</v>
      </c>
      <c r="F10" s="19" t="s">
        <v>36</v>
      </c>
      <c r="U10" s="46"/>
      <c r="V10" s="19" t="s">
        <v>35</v>
      </c>
    </row>
    <row r="11" spans="1:31" ht="42" customHeight="1">
      <c r="A11" s="63" t="s">
        <v>23</v>
      </c>
      <c r="B11" s="63" t="s">
        <v>8</v>
      </c>
      <c r="C11" s="63" t="s">
        <v>1</v>
      </c>
      <c r="F11" s="135" t="s">
        <v>37</v>
      </c>
      <c r="G11" s="112"/>
      <c r="H11" s="113"/>
      <c r="I11" s="111" t="s">
        <v>38</v>
      </c>
      <c r="J11" s="112"/>
      <c r="K11" s="113"/>
      <c r="L11" s="4" t="s">
        <v>9</v>
      </c>
      <c r="M11" s="4" t="s">
        <v>29</v>
      </c>
      <c r="N11" s="64" t="s">
        <v>30</v>
      </c>
      <c r="O11" s="16" t="s">
        <v>31</v>
      </c>
      <c r="Q11" s="47" t="s">
        <v>42</v>
      </c>
      <c r="R11" s="14" t="e">
        <f>SUM(R21:R22)/B12</f>
        <v>#DIV/0!</v>
      </c>
      <c r="U11" s="42"/>
      <c r="V11" s="94"/>
      <c r="W11" s="95"/>
      <c r="X11" s="94"/>
      <c r="Y11" s="95"/>
      <c r="Z11" s="97"/>
      <c r="AA11" s="95"/>
      <c r="AB11" s="97"/>
      <c r="AC11" s="95"/>
      <c r="AD11" s="97"/>
      <c r="AE11" s="95"/>
    </row>
    <row r="12" spans="1:31" ht="61.5" customHeight="1">
      <c r="A12" s="6"/>
      <c r="B12" s="35">
        <f>SUM(N21:N22)</f>
        <v>0</v>
      </c>
      <c r="C12" s="8" t="s">
        <v>131</v>
      </c>
      <c r="D12" s="3"/>
      <c r="E12" s="9"/>
      <c r="F12" s="98" t="s">
        <v>132</v>
      </c>
      <c r="G12" s="99"/>
      <c r="H12" s="62" t="s">
        <v>138</v>
      </c>
      <c r="I12" s="98" t="s">
        <v>132</v>
      </c>
      <c r="J12" s="99"/>
      <c r="K12" s="32" t="str">
        <f>IF(ISERROR(J17/(IF(L12=TRUE,B12,B13))),"-",J17/(IF(L12=TRUE,B12,B13)))</f>
        <v>-</v>
      </c>
      <c r="L12" s="4" t="b">
        <v>1</v>
      </c>
      <c r="M12" s="4" t="e">
        <f>-(1-K12/H12)</f>
        <v>#VALUE!</v>
      </c>
      <c r="N12" s="4" t="b">
        <f>IF(ISNUMBER(M12),TRUE,FALSE)</f>
        <v>0</v>
      </c>
      <c r="O12" s="41" t="str">
        <f>IF(N12=TRUE,IF(M12&gt;=10,"&gt; +1000%",M12),"-")</f>
        <v>-</v>
      </c>
      <c r="Q12" s="47" t="s">
        <v>43</v>
      </c>
      <c r="R12" s="48" t="e">
        <f>S5*R11+T5</f>
        <v>#DIV/0!</v>
      </c>
      <c r="T12" s="14" t="s">
        <v>46</v>
      </c>
      <c r="V12" s="96"/>
      <c r="W12" s="95"/>
      <c r="X12" s="96"/>
      <c r="Y12" s="95"/>
      <c r="Z12" s="97"/>
      <c r="AA12" s="95"/>
      <c r="AB12" s="97"/>
      <c r="AC12" s="95"/>
      <c r="AD12" s="97"/>
      <c r="AE12" s="95"/>
    </row>
    <row r="13" spans="1:31" ht="67.5" customHeight="1">
      <c r="A13" s="6"/>
      <c r="B13" s="36" t="s">
        <v>22</v>
      </c>
      <c r="C13" s="8" t="s">
        <v>131</v>
      </c>
      <c r="E13" s="9"/>
      <c r="F13" s="98" t="s">
        <v>133</v>
      </c>
      <c r="G13" s="99"/>
      <c r="H13" s="33" t="str">
        <f>IF(ISERROR(1/H12),"-",1/H12)</f>
        <v>-</v>
      </c>
      <c r="I13" s="98" t="s">
        <v>133</v>
      </c>
      <c r="J13" s="99"/>
      <c r="K13" s="33" t="str">
        <f>IF(ISERROR(1/K12),"-",1/K12)</f>
        <v>-</v>
      </c>
      <c r="L13" s="4" t="b">
        <v>0</v>
      </c>
      <c r="N13" s="4" t="b">
        <v>0</v>
      </c>
      <c r="O13" s="17"/>
      <c r="Q13" s="49" t="s">
        <v>44</v>
      </c>
      <c r="R13" s="50" t="str">
        <f>IF(ISERROR(R17/(IF(L12=TRUE,B12,B13))),"-",R17/(IF(L12=TRUE,B12,B13)))</f>
        <v>-</v>
      </c>
      <c r="T13" s="48" t="e">
        <f>IF(R13&gt;=R12,R12,R13)</f>
        <v>#DIV/0!</v>
      </c>
      <c r="U13" s="45"/>
      <c r="V13" s="97"/>
      <c r="W13" s="95"/>
      <c r="X13" s="97"/>
      <c r="Y13" s="95"/>
      <c r="Z13" s="97"/>
      <c r="AA13" s="95"/>
      <c r="AB13" s="97"/>
      <c r="AC13" s="95"/>
      <c r="AD13" s="97"/>
      <c r="AE13" s="95"/>
    </row>
    <row r="16" spans="1:24" ht="17.25" thickBot="1">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9.5" thickBot="1">
      <c r="A17" s="27" t="s">
        <v>40</v>
      </c>
      <c r="B17" s="28"/>
      <c r="C17" s="28"/>
      <c r="D17" s="28"/>
      <c r="E17" s="28"/>
      <c r="F17" s="28"/>
      <c r="G17" s="28"/>
      <c r="H17" s="28"/>
      <c r="I17" s="23" t="s">
        <v>7</v>
      </c>
      <c r="J17" s="39">
        <f>SUM(J21:J26)</f>
        <v>0</v>
      </c>
      <c r="K17" s="29">
        <f>SUM(K21:K26)</f>
        <v>0</v>
      </c>
      <c r="L17" s="30"/>
      <c r="M17" s="30"/>
      <c r="N17" s="30"/>
      <c r="O17" s="64"/>
      <c r="P17" s="64"/>
      <c r="Q17" s="44"/>
      <c r="R17" s="24">
        <f>SUM(R21:R26)</f>
        <v>0</v>
      </c>
      <c r="S17" s="43"/>
      <c r="T17" s="43"/>
      <c r="U17" s="43"/>
      <c r="V17" s="10"/>
      <c r="W17" s="10"/>
      <c r="X17" s="10"/>
    </row>
    <row r="18" spans="1:31" ht="15.75" customHeight="1">
      <c r="A18" s="101" t="s">
        <v>24</v>
      </c>
      <c r="B18" s="105" t="s">
        <v>0</v>
      </c>
      <c r="C18" s="103" t="s">
        <v>5</v>
      </c>
      <c r="D18" s="105" t="s">
        <v>6</v>
      </c>
      <c r="E18" s="105" t="s">
        <v>18</v>
      </c>
      <c r="F18" s="105" t="s">
        <v>1</v>
      </c>
      <c r="G18" s="107" t="s">
        <v>25</v>
      </c>
      <c r="H18" s="105" t="s">
        <v>1</v>
      </c>
      <c r="I18" s="109" t="s">
        <v>4</v>
      </c>
      <c r="J18" s="107" t="s">
        <v>134</v>
      </c>
      <c r="K18" s="132" t="s">
        <v>2</v>
      </c>
      <c r="L18" s="56"/>
      <c r="M18" s="15"/>
      <c r="N18" s="26"/>
      <c r="O18" s="134"/>
      <c r="P18" s="134"/>
      <c r="Q18" s="64"/>
      <c r="R18" s="64"/>
      <c r="S18" s="64"/>
      <c r="T18" s="64"/>
      <c r="U18" s="64"/>
      <c r="V18" s="126" t="s">
        <v>26</v>
      </c>
      <c r="W18" s="127"/>
      <c r="X18" s="127"/>
      <c r="Y18" s="127"/>
      <c r="Z18" s="127"/>
      <c r="AA18" s="127"/>
      <c r="AB18" s="127"/>
      <c r="AC18" s="127"/>
      <c r="AD18" s="127"/>
      <c r="AE18" s="128"/>
    </row>
    <row r="19" spans="1:31" ht="15" customHeight="1">
      <c r="A19" s="102"/>
      <c r="B19" s="106"/>
      <c r="C19" s="104"/>
      <c r="D19" s="106"/>
      <c r="E19" s="106"/>
      <c r="F19" s="106"/>
      <c r="G19" s="108"/>
      <c r="H19" s="106"/>
      <c r="I19" s="110"/>
      <c r="J19" s="108"/>
      <c r="K19" s="133"/>
      <c r="L19" s="56"/>
      <c r="M19" s="15"/>
      <c r="N19" s="26"/>
      <c r="O19" s="134"/>
      <c r="P19" s="134"/>
      <c r="Q19" s="64"/>
      <c r="R19" s="64"/>
      <c r="S19" s="64"/>
      <c r="T19" s="64"/>
      <c r="U19" s="64"/>
      <c r="V19" s="129"/>
      <c r="W19" s="130"/>
      <c r="X19" s="130"/>
      <c r="Y19" s="130"/>
      <c r="Z19" s="130"/>
      <c r="AA19" s="130"/>
      <c r="AB19" s="130"/>
      <c r="AC19" s="130"/>
      <c r="AD19" s="130"/>
      <c r="AE19" s="131"/>
    </row>
    <row r="20" spans="1:31" ht="27" customHeight="1">
      <c r="A20" s="102"/>
      <c r="B20" s="106"/>
      <c r="C20" s="104"/>
      <c r="D20" s="106"/>
      <c r="E20" s="106"/>
      <c r="F20" s="106"/>
      <c r="G20" s="108"/>
      <c r="H20" s="106"/>
      <c r="I20" s="110"/>
      <c r="J20" s="108"/>
      <c r="K20" s="133"/>
      <c r="L20" s="56" t="s">
        <v>10</v>
      </c>
      <c r="M20" s="15" t="s">
        <v>11</v>
      </c>
      <c r="N20" s="26" t="s">
        <v>12</v>
      </c>
      <c r="O20" s="134"/>
      <c r="P20" s="134"/>
      <c r="Q20" s="64"/>
      <c r="R20" s="64"/>
      <c r="S20" s="64"/>
      <c r="T20" s="64"/>
      <c r="U20" s="64"/>
      <c r="V20" s="129"/>
      <c r="W20" s="130"/>
      <c r="X20" s="130"/>
      <c r="Y20" s="130"/>
      <c r="Z20" s="130"/>
      <c r="AA20" s="130"/>
      <c r="AB20" s="130"/>
      <c r="AC20" s="130"/>
      <c r="AD20" s="130"/>
      <c r="AE20" s="131"/>
    </row>
    <row r="21" spans="1:31" ht="30" customHeight="1">
      <c r="A21" s="58">
        <v>1</v>
      </c>
      <c r="B21" s="7" t="s">
        <v>3</v>
      </c>
      <c r="C21" s="11"/>
      <c r="D21" s="1" t="s">
        <v>13</v>
      </c>
      <c r="E21" s="37" t="s">
        <v>41</v>
      </c>
      <c r="F21" s="8" t="s">
        <v>131</v>
      </c>
      <c r="G21" s="34" t="s">
        <v>34</v>
      </c>
      <c r="H21" s="8" t="s">
        <v>135</v>
      </c>
      <c r="I21" s="2" t="s">
        <v>14</v>
      </c>
      <c r="J21" s="40" t="str">
        <f>IF(ISERROR(G21*E21),"-",IF(L21=TRUE,G21*E21,))</f>
        <v>-</v>
      </c>
      <c r="K21" s="59" t="str">
        <f>IF(ISERROR(J21/$J$17),"-",J21/$J$17)</f>
        <v>-</v>
      </c>
      <c r="L21" s="57" t="b">
        <v>1</v>
      </c>
      <c r="M21" s="13" t="b">
        <f>IF(L21=FALSE,TRUE,FALSE)</f>
        <v>0</v>
      </c>
      <c r="N21" s="25" t="str">
        <f>IF(L21=TRUE,E21,0)</f>
        <v>Enter Area Here</v>
      </c>
      <c r="O21" s="64"/>
      <c r="P21" s="64"/>
      <c r="Q21" s="64"/>
      <c r="R21" s="64" t="str">
        <f>IF(ISERROR(O21*E21),"-",IF(L21=TRUE,O21*E21,))</f>
        <v>-</v>
      </c>
      <c r="S21" s="64"/>
      <c r="T21" s="64"/>
      <c r="U21" s="64"/>
      <c r="V21" s="123"/>
      <c r="W21" s="124"/>
      <c r="X21" s="124"/>
      <c r="Y21" s="124"/>
      <c r="Z21" s="124"/>
      <c r="AA21" s="124"/>
      <c r="AB21" s="124"/>
      <c r="AC21" s="124"/>
      <c r="AD21" s="124"/>
      <c r="AE21" s="125"/>
    </row>
    <row r="22" spans="1:31" s="20" customFormat="1" ht="6" customHeight="1">
      <c r="A22" s="117"/>
      <c r="B22" s="118"/>
      <c r="C22" s="118"/>
      <c r="D22" s="118"/>
      <c r="E22" s="118"/>
      <c r="F22" s="118"/>
      <c r="G22" s="118"/>
      <c r="H22" s="118"/>
      <c r="I22" s="118"/>
      <c r="J22" s="118"/>
      <c r="K22" s="119"/>
      <c r="L22" s="54"/>
      <c r="M22" s="54"/>
      <c r="N22" s="54"/>
      <c r="O22" s="64"/>
      <c r="P22" s="64"/>
      <c r="Q22" s="54"/>
      <c r="R22" s="55"/>
      <c r="S22" s="51" t="s">
        <v>49</v>
      </c>
      <c r="T22" s="51"/>
      <c r="U22" s="53"/>
      <c r="V22" s="117"/>
      <c r="W22" s="118"/>
      <c r="X22" s="118"/>
      <c r="Y22" s="118"/>
      <c r="Z22" s="118"/>
      <c r="AA22" s="118"/>
      <c r="AB22" s="118"/>
      <c r="AC22" s="118"/>
      <c r="AD22" s="118"/>
      <c r="AE22" s="119"/>
    </row>
    <row r="23" spans="1:31" ht="30" customHeight="1">
      <c r="A23" s="58"/>
      <c r="B23" s="12" t="s">
        <v>16</v>
      </c>
      <c r="C23" s="11"/>
      <c r="D23" s="1" t="s">
        <v>13</v>
      </c>
      <c r="E23" s="37" t="s">
        <v>15</v>
      </c>
      <c r="F23" s="8" t="s">
        <v>47</v>
      </c>
      <c r="G23" s="34" t="s">
        <v>27</v>
      </c>
      <c r="H23" s="8" t="s">
        <v>136</v>
      </c>
      <c r="I23" s="2" t="s">
        <v>14</v>
      </c>
      <c r="J23" s="40" t="str">
        <f>IF(ISERROR(G23*E23),"-",IF(L23=TRUE,G23*E23,))</f>
        <v>-</v>
      </c>
      <c r="K23" s="59" t="str">
        <f>IF(ISERROR(J23/$J$17),"-",J23/$J$17)</f>
        <v>-</v>
      </c>
      <c r="L23" s="57" t="b">
        <v>1</v>
      </c>
      <c r="M23" s="13" t="b">
        <f>IF(L23=FALSE,TRUE,FALSE)</f>
        <v>0</v>
      </c>
      <c r="N23" s="25"/>
      <c r="O23" s="64"/>
      <c r="P23" s="64"/>
      <c r="Q23" s="64"/>
      <c r="R23" s="64" t="str">
        <f>IF(ISERROR(O23*E23),"-",IF(L23=TRUE,O23*E23,))</f>
        <v>-</v>
      </c>
      <c r="S23" s="64"/>
      <c r="T23" s="64"/>
      <c r="U23" s="64"/>
      <c r="V23" s="123"/>
      <c r="W23" s="124"/>
      <c r="X23" s="124"/>
      <c r="Y23" s="124"/>
      <c r="Z23" s="124"/>
      <c r="AA23" s="124"/>
      <c r="AB23" s="124"/>
      <c r="AC23" s="124"/>
      <c r="AD23" s="124"/>
      <c r="AE23" s="125"/>
    </row>
    <row r="24" spans="1:31" ht="6" customHeight="1">
      <c r="A24" s="60"/>
      <c r="B24" s="54"/>
      <c r="C24" s="54"/>
      <c r="D24" s="54"/>
      <c r="E24" s="54"/>
      <c r="F24" s="54"/>
      <c r="G24" s="54"/>
      <c r="H24" s="54"/>
      <c r="I24" s="54"/>
      <c r="J24" s="54"/>
      <c r="K24" s="61"/>
      <c r="L24" s="54"/>
      <c r="M24" s="54"/>
      <c r="N24" s="54"/>
      <c r="O24" s="64"/>
      <c r="P24" s="64"/>
      <c r="Q24" s="51"/>
      <c r="R24" s="51"/>
      <c r="S24" s="51"/>
      <c r="T24" s="51" t="s">
        <v>49</v>
      </c>
      <c r="U24" s="53"/>
      <c r="V24" s="117"/>
      <c r="W24" s="118"/>
      <c r="X24" s="118"/>
      <c r="Y24" s="118"/>
      <c r="Z24" s="118"/>
      <c r="AA24" s="118"/>
      <c r="AB24" s="118"/>
      <c r="AC24" s="118"/>
      <c r="AD24" s="118"/>
      <c r="AE24" s="119"/>
    </row>
    <row r="25" spans="1:31" ht="30" customHeight="1">
      <c r="A25" s="58"/>
      <c r="B25" s="12" t="s">
        <v>17</v>
      </c>
      <c r="C25" s="11"/>
      <c r="D25" s="1" t="s">
        <v>13</v>
      </c>
      <c r="E25" s="38" t="s">
        <v>19</v>
      </c>
      <c r="F25" s="8" t="s">
        <v>20</v>
      </c>
      <c r="G25" s="34" t="s">
        <v>28</v>
      </c>
      <c r="H25" s="8" t="s">
        <v>137</v>
      </c>
      <c r="I25" s="2" t="s">
        <v>14</v>
      </c>
      <c r="J25" s="40" t="str">
        <f>IF(ISERROR(G25*E25),"-",IF(L25=TRUE,G25*E25,))</f>
        <v>-</v>
      </c>
      <c r="K25" s="59" t="str">
        <f>IF(ISERROR(J25/$J$17),"-",J25/$J$17)</f>
        <v>-</v>
      </c>
      <c r="L25" s="57" t="b">
        <v>1</v>
      </c>
      <c r="M25" s="13" t="b">
        <f>IF(L25=FALSE,TRUE,FALSE)</f>
        <v>0</v>
      </c>
      <c r="N25" s="25"/>
      <c r="O25" s="64"/>
      <c r="P25" s="64"/>
      <c r="Q25" s="64"/>
      <c r="R25" s="64" t="str">
        <f>IF(ISERROR(O25*E25),"-",IF(L25=TRUE,O25*E25,))</f>
        <v>-</v>
      </c>
      <c r="S25" s="64"/>
      <c r="T25" s="64"/>
      <c r="U25" s="64"/>
      <c r="V25" s="123"/>
      <c r="W25" s="124"/>
      <c r="X25" s="124"/>
      <c r="Y25" s="124"/>
      <c r="Z25" s="124"/>
      <c r="AA25" s="124"/>
      <c r="AB25" s="124"/>
      <c r="AC25" s="124"/>
      <c r="AD25" s="124"/>
      <c r="AE25" s="125"/>
    </row>
    <row r="26" spans="1:31" ht="6" customHeight="1" thickBot="1">
      <c r="A26" s="120"/>
      <c r="B26" s="121"/>
      <c r="C26" s="121"/>
      <c r="D26" s="121"/>
      <c r="E26" s="121"/>
      <c r="F26" s="121"/>
      <c r="G26" s="121"/>
      <c r="H26" s="121"/>
      <c r="I26" s="121"/>
      <c r="J26" s="121"/>
      <c r="K26" s="122"/>
      <c r="L26" s="54"/>
      <c r="M26" s="54"/>
      <c r="N26" s="54"/>
      <c r="O26" s="64"/>
      <c r="P26" s="64"/>
      <c r="Q26" s="51"/>
      <c r="R26" s="51"/>
      <c r="S26" s="51"/>
      <c r="T26" s="51"/>
      <c r="U26" s="53" t="s">
        <v>49</v>
      </c>
      <c r="V26" s="120"/>
      <c r="W26" s="121"/>
      <c r="X26" s="121"/>
      <c r="Y26" s="121"/>
      <c r="Z26" s="121"/>
      <c r="AA26" s="121"/>
      <c r="AB26" s="121"/>
      <c r="AC26" s="121"/>
      <c r="AD26" s="121"/>
      <c r="AE26" s="122"/>
    </row>
    <row r="27" spans="1:24" ht="16.5">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ht="16.5">
      <c r="A28" s="10"/>
      <c r="B28" s="10"/>
      <c r="C28" s="10"/>
      <c r="D28" s="10"/>
      <c r="E28" s="10"/>
      <c r="F28" s="10"/>
      <c r="G28" s="10"/>
      <c r="H28" s="10"/>
      <c r="I28" s="10"/>
      <c r="J28" s="10"/>
      <c r="K28" s="10"/>
      <c r="L28" s="10"/>
      <c r="M28" s="10"/>
      <c r="N28" s="10"/>
      <c r="O28" s="10"/>
      <c r="P28" s="10"/>
      <c r="Q28" s="10"/>
      <c r="R28" s="10"/>
      <c r="S28" s="10"/>
      <c r="T28" s="10"/>
      <c r="U28" s="10"/>
      <c r="V28" s="10"/>
      <c r="W28" s="10"/>
      <c r="X28" s="10"/>
    </row>
    <row r="30" ht="15">
      <c r="K30" s="31"/>
    </row>
  </sheetData>
  <sheetProtection sheet="1" objects="1" scenarios="1" selectLockedCells="1"/>
  <mergeCells count="46">
    <mergeCell ref="V11:W11"/>
    <mergeCell ref="H3:K3"/>
    <mergeCell ref="A6:D6"/>
    <mergeCell ref="A7:D7"/>
    <mergeCell ref="F11:H11"/>
    <mergeCell ref="I11:K11"/>
    <mergeCell ref="X11:Y11"/>
    <mergeCell ref="Z11:AA11"/>
    <mergeCell ref="AB11:AC11"/>
    <mergeCell ref="AD11:AE11"/>
    <mergeCell ref="F12:G12"/>
    <mergeCell ref="I12:J12"/>
    <mergeCell ref="V12:W12"/>
    <mergeCell ref="X12:Y12"/>
    <mergeCell ref="Z12:AA12"/>
    <mergeCell ref="AB12:AC12"/>
    <mergeCell ref="AD12:AE12"/>
    <mergeCell ref="F13:G13"/>
    <mergeCell ref="I13:J13"/>
    <mergeCell ref="V13:W13"/>
    <mergeCell ref="X13:Y13"/>
    <mergeCell ref="Z13:AA13"/>
    <mergeCell ref="AB13:AC13"/>
    <mergeCell ref="AD13:AE13"/>
    <mergeCell ref="A18:A20"/>
    <mergeCell ref="B18:B20"/>
    <mergeCell ref="C18:C20"/>
    <mergeCell ref="D18:D20"/>
    <mergeCell ref="E18:E20"/>
    <mergeCell ref="F18:F20"/>
    <mergeCell ref="G18:G20"/>
    <mergeCell ref="H18:H20"/>
    <mergeCell ref="I18:I20"/>
    <mergeCell ref="J18:J20"/>
    <mergeCell ref="K18:K20"/>
    <mergeCell ref="O18:O20"/>
    <mergeCell ref="V24:AE24"/>
    <mergeCell ref="V25:AE25"/>
    <mergeCell ref="A26:K26"/>
    <mergeCell ref="V26:AE26"/>
    <mergeCell ref="P18:P20"/>
    <mergeCell ref="V18:AE20"/>
    <mergeCell ref="V21:AE21"/>
    <mergeCell ref="A22:K22"/>
    <mergeCell ref="V22:AE22"/>
    <mergeCell ref="V23:AE23"/>
  </mergeCells>
  <conditionalFormatting sqref="J23:K23 D21:K21 O21:U21">
    <cfRule type="expression" priority="7" dxfId="76">
      <formula>$M21</formula>
    </cfRule>
  </conditionalFormatting>
  <conditionalFormatting sqref="D23:F23 H23:I23">
    <cfRule type="expression" priority="31" dxfId="76">
      <formula>$M23</formula>
    </cfRule>
  </conditionalFormatting>
  <conditionalFormatting sqref="D21">
    <cfRule type="containsText" priority="38" dxfId="77" operator="containsText" text="Enter Description">
      <formula>NOT(ISERROR(SEARCH("Enter Description",D21)))</formula>
    </cfRule>
  </conditionalFormatting>
  <conditionalFormatting sqref="D23">
    <cfRule type="containsText" priority="37" dxfId="77" operator="containsText" text="Enter Description">
      <formula>NOT(ISERROR(SEARCH("Enter Description",D23)))</formula>
    </cfRule>
  </conditionalFormatting>
  <conditionalFormatting sqref="E21">
    <cfRule type="containsText" priority="36" dxfId="77" operator="containsText" text="Enter Area">
      <formula>NOT(ISERROR(SEARCH("Enter Area",E21)))</formula>
    </cfRule>
  </conditionalFormatting>
  <conditionalFormatting sqref="G25">
    <cfRule type="containsText" priority="28" dxfId="77" operator="containsText" text="Enter Chi-Value Here">
      <formula>NOT(ISERROR(SEARCH("Enter Chi-Value Here",G25)))</formula>
    </cfRule>
  </conditionalFormatting>
  <conditionalFormatting sqref="E23">
    <cfRule type="containsText" priority="35" dxfId="77" operator="containsText" text="Enter Length Here">
      <formula>NOT(ISERROR(SEARCH("Enter Length Here",E23)))</formula>
    </cfRule>
  </conditionalFormatting>
  <conditionalFormatting sqref="I21">
    <cfRule type="containsText" priority="34" dxfId="77" operator="containsText" text="Enter Source Here">
      <formula>NOT(ISERROR(SEARCH("Enter Source Here",I21)))</formula>
    </cfRule>
  </conditionalFormatting>
  <conditionalFormatting sqref="I23">
    <cfRule type="containsText" priority="33" dxfId="77" operator="containsText" text="Enter Source Here">
      <formula>NOT(ISERROR(SEARCH("Enter Source Here",I23)))</formula>
    </cfRule>
  </conditionalFormatting>
  <conditionalFormatting sqref="J25:K25">
    <cfRule type="expression" priority="27" dxfId="76">
      <formula>$M25</formula>
    </cfRule>
  </conditionalFormatting>
  <conditionalFormatting sqref="D25:I25">
    <cfRule type="expression" priority="25" dxfId="76">
      <formula>$M25</formula>
    </cfRule>
  </conditionalFormatting>
  <conditionalFormatting sqref="D25">
    <cfRule type="containsText" priority="30" dxfId="77" operator="containsText" text="Enter Description">
      <formula>NOT(ISERROR(SEARCH("Enter Description",D25)))</formula>
    </cfRule>
  </conditionalFormatting>
  <conditionalFormatting sqref="E25">
    <cfRule type="containsText" priority="29" dxfId="77" operator="containsText" text="Enter Amount Here">
      <formula>NOT(ISERROR(SEARCH("Enter Amount Here",E25)))</formula>
    </cfRule>
  </conditionalFormatting>
  <conditionalFormatting sqref="I25">
    <cfRule type="containsText" priority="26" dxfId="77" operator="containsText" text="Enter Source Here">
      <formula>NOT(ISERROR(SEARCH("Enter Source Here",I25)))</formula>
    </cfRule>
  </conditionalFormatting>
  <conditionalFormatting sqref="G23">
    <cfRule type="expression" priority="22" dxfId="76">
      <formula>$M23</formula>
    </cfRule>
  </conditionalFormatting>
  <conditionalFormatting sqref="G23">
    <cfRule type="containsText" priority="23" dxfId="77" operator="containsText" text="Enter Psi-Value Here">
      <formula>NOT(ISERROR(SEARCH("Enter Psi-Value Here",G23)))</formula>
    </cfRule>
  </conditionalFormatting>
  <conditionalFormatting sqref="D21:E21 D23:E23 D25:E25 G23 G25 I21 I23 I25">
    <cfRule type="containsBlanks" priority="40" dxfId="1">
      <formula>LEN(TRIM(D21))=0</formula>
    </cfRule>
  </conditionalFormatting>
  <conditionalFormatting sqref="R25:U25">
    <cfRule type="expression" priority="18" dxfId="76">
      <formula>$M25</formula>
    </cfRule>
  </conditionalFormatting>
  <conditionalFormatting sqref="P23:Q23">
    <cfRule type="expression" priority="21" dxfId="76">
      <formula>$M23</formula>
    </cfRule>
  </conditionalFormatting>
  <conditionalFormatting sqref="P25:Q25">
    <cfRule type="expression" priority="20" dxfId="76">
      <formula>$M25</formula>
    </cfRule>
  </conditionalFormatting>
  <conditionalFormatting sqref="R23:U23">
    <cfRule type="expression" priority="19" dxfId="76">
      <formula>$M23</formula>
    </cfRule>
  </conditionalFormatting>
  <conditionalFormatting sqref="G21">
    <cfRule type="containsText" priority="32" dxfId="77" operator="containsText" text="Enter Clear Field U-Value Here">
      <formula>NOT(ISERROR(SEARCH("Enter Clear Field U-Value Here",G21)))</formula>
    </cfRule>
    <cfRule type="containsBlanks" priority="39" dxfId="78">
      <formula>LEN(TRIM(G21))=0</formula>
    </cfRule>
  </conditionalFormatting>
  <conditionalFormatting sqref="C13">
    <cfRule type="expression" priority="15" dxfId="76">
      <formula>$L$12</formula>
    </cfRule>
  </conditionalFormatting>
  <conditionalFormatting sqref="B13">
    <cfRule type="expression" priority="14" dxfId="76">
      <formula>$L$12</formula>
    </cfRule>
    <cfRule type="containsText" priority="16" dxfId="77" operator="containsText" text="Enter User Defined Opaque Area">
      <formula>NOT(ISERROR(SEARCH("Enter User Defined Opaque Area",B13)))</formula>
    </cfRule>
    <cfRule type="containsBlanks" priority="24" dxfId="0">
      <formula>LEN(TRIM(B13))=0</formula>
    </cfRule>
  </conditionalFormatting>
  <conditionalFormatting sqref="O12">
    <cfRule type="cellIs" priority="8" dxfId="79" operator="lessThan">
      <formula>0</formula>
    </cfRule>
    <cfRule type="cellIs" priority="11" dxfId="80" operator="equal">
      <formula>0</formula>
    </cfRule>
    <cfRule type="cellIs" priority="12" dxfId="81" operator="greaterThan">
      <formula>0</formula>
    </cfRule>
  </conditionalFormatting>
  <conditionalFormatting sqref="H3 L3:O3">
    <cfRule type="containsText" priority="10" dxfId="77" operator="containsText" text="Enter Scenario Name">
      <formula>NOT(ISERROR(SEARCH("Enter Scenario Name",H3)))</formula>
    </cfRule>
  </conditionalFormatting>
  <conditionalFormatting sqref="O23">
    <cfRule type="expression" priority="5" dxfId="76">
      <formula>$M23</formula>
    </cfRule>
  </conditionalFormatting>
  <conditionalFormatting sqref="O25">
    <cfRule type="expression" priority="3" dxfId="76">
      <formula>$M25</formula>
    </cfRule>
  </conditionalFormatting>
  <conditionalFormatting sqref="O25">
    <cfRule type="containsText" priority="4" dxfId="77" operator="containsText" text="Enter Base Chi-Value">
      <formula>NOT(ISERROR(SEARCH("Enter Base Chi-Value",O25)))</formula>
    </cfRule>
  </conditionalFormatting>
  <conditionalFormatting sqref="O21">
    <cfRule type="containsText" priority="17" dxfId="77" operator="containsText" text="Enter Base Clear Field U-Value">
      <formula>NOT(ISERROR(SEARCH("Enter Base Clear Field U-Value",O21)))</formula>
    </cfRule>
  </conditionalFormatting>
  <conditionalFormatting sqref="O23">
    <cfRule type="containsText" priority="6" dxfId="77" operator="containsText" text="Enter Base Psi-Value">
      <formula>NOT(ISERROR(SEARCH("Enter Base Psi-Value",O23)))</formula>
    </cfRule>
  </conditionalFormatting>
  <conditionalFormatting sqref="H12">
    <cfRule type="containsBlanks" priority="1" dxfId="1">
      <formula>LEN(TRIM(H12))=0</formula>
    </cfRule>
    <cfRule type="containsText" priority="2" dxfId="77" operator="containsText" text="Enter Base Building       U-Value">
      <formula>NOT(ISERROR(SEARCH("Enter Base Building       U-Value",H12)))</formula>
    </cfRule>
  </conditionalFormatting>
  <printOptions/>
  <pageMargins left="0.7" right="0.7" top="0.75" bottom="0.7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Morrison Hershfield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Norris</dc:creator>
  <cp:keywords/>
  <dc:description/>
  <cp:lastModifiedBy>Neil Norris</cp:lastModifiedBy>
  <dcterms:created xsi:type="dcterms:W3CDTF">2013-05-28T23:16:30Z</dcterms:created>
  <dcterms:modified xsi:type="dcterms:W3CDTF">2015-04-22T21:54:55Z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