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BBF7" lockStructure="1"/>
  <bookViews>
    <workbookView xWindow="2850" yWindow="1485" windowWidth="15195" windowHeight="5670" firstSheet="1" activeTab="1"/>
  </bookViews>
  <sheets>
    <sheet name="Instructions" sheetId="3" state="hidden" r:id="rId1"/>
    <sheet name="Proposal" sheetId="1" r:id="rId2"/>
    <sheet name="VariableData" sheetId="2" state="hidden" r:id="rId3"/>
  </sheets>
  <definedNames>
    <definedName name="Area_to_be_Studied">Proposal!$L$82</definedName>
    <definedName name="CB">VariableData!$B$2:$B$13</definedName>
    <definedName name="floorspace_area_units">Proposal!$D$82</definedName>
    <definedName name="FuelType">Proposal!$E$87</definedName>
    <definedName name="KAM_Name">Proposal!$E$40</definedName>
    <definedName name="Lighting">Proposal!#REF!</definedName>
    <definedName name="LightingRetrofit">Proposal!$F$53</definedName>
    <definedName name="perdiemAll">Proposal!$H$232</definedName>
    <definedName name="perdiemB">Proposal!$H$233</definedName>
    <definedName name="perdiemD">Proposal!$H$235</definedName>
    <definedName name="perdiemL">Proposal!$H$234</definedName>
    <definedName name="_xlnm.Print_Area" localSheetId="1">Proposal!$A$1:$O$302</definedName>
    <definedName name="Proposal_date">Proposal!$K$3</definedName>
    <definedName name="SectionL">Proposal!$79:$83</definedName>
    <definedName name="SectionN">Proposal!$139:$149</definedName>
    <definedName name="SectionO">Proposal!$92:$100</definedName>
    <definedName name="SectionQ">Proposal!#REF!</definedName>
    <definedName name="SectionR">Proposal!$84:$90</definedName>
    <definedName name="SectionS">Proposal!$126:$137</definedName>
    <definedName name="Sector_Category">Proposal!$F$19</definedName>
    <definedName name="Study_Title">Proposal!$F$24</definedName>
    <definedName name="Total_Area">Proposal!$F$82</definedName>
    <definedName name="Type_of_study">Proposal!$F$22</definedName>
    <definedName name="Year_Built">Proposal!$F$80</definedName>
    <definedName name="Year_Renovated">Proposal!$L$80</definedName>
  </definedNames>
  <calcPr calcId="145621"/>
</workbook>
</file>

<file path=xl/calcChain.xml><?xml version="1.0" encoding="utf-8"?>
<calcChain xmlns="http://schemas.openxmlformats.org/spreadsheetml/2006/main">
  <c r="H6" i="2" l="1"/>
  <c r="D4" i="2" l="1"/>
  <c r="O35" i="1" s="1"/>
  <c r="C4" i="2"/>
  <c r="C8" i="2" l="1"/>
  <c r="M235" i="1"/>
  <c r="M234" i="1"/>
  <c r="M233" i="1"/>
  <c r="B67" i="1" l="1"/>
  <c r="D9" i="2"/>
  <c r="C9" i="2"/>
  <c r="O53" i="1" l="1"/>
  <c r="D8" i="2"/>
  <c r="B51" i="1"/>
  <c r="AM3" i="2"/>
  <c r="AM4" i="2"/>
  <c r="AM5" i="2"/>
  <c r="AM6" i="2"/>
  <c r="AM7" i="2"/>
  <c r="AM8" i="2"/>
  <c r="AM9" i="2"/>
  <c r="AM10" i="2"/>
  <c r="AM11" i="2"/>
  <c r="AM12" i="2"/>
  <c r="H7" i="2" l="1"/>
  <c r="H4" i="2"/>
  <c r="H3" i="2"/>
  <c r="H2" i="2"/>
  <c r="H5" i="2"/>
  <c r="F3" i="2"/>
  <c r="F5" i="2"/>
  <c r="F4" i="2"/>
  <c r="F2" i="2"/>
  <c r="E22" i="1"/>
  <c r="L90" i="1" l="1"/>
  <c r="B85" i="1"/>
  <c r="B89" i="1"/>
  <c r="B87" i="1"/>
  <c r="G87" i="1"/>
  <c r="G89" i="1"/>
  <c r="H82" i="1"/>
  <c r="E80" i="1"/>
  <c r="B81" i="1"/>
  <c r="E82" i="1"/>
  <c r="F81" i="1"/>
  <c r="H80" i="1"/>
  <c r="L81" i="1"/>
  <c r="B82" i="1"/>
  <c r="B79" i="1"/>
  <c r="B66" i="1"/>
  <c r="AB15" i="2"/>
  <c r="P3" i="2" l="1"/>
  <c r="P2" i="2"/>
  <c r="D13" i="2"/>
  <c r="C13" i="2"/>
  <c r="D12" i="2"/>
  <c r="C12" i="2"/>
  <c r="B60" i="1" s="1"/>
  <c r="D11" i="2"/>
  <c r="C11" i="2"/>
  <c r="D10" i="2"/>
  <c r="C10" i="2"/>
  <c r="D7" i="2"/>
  <c r="C7" i="2"/>
  <c r="B44" i="1" s="1"/>
  <c r="D6" i="2"/>
  <c r="C6" i="2"/>
  <c r="D5" i="2"/>
  <c r="C5" i="2"/>
  <c r="D3" i="2"/>
  <c r="C3" i="2"/>
  <c r="C2" i="2"/>
  <c r="D2" i="2"/>
  <c r="B68" i="1" l="1"/>
  <c r="L68" i="1"/>
  <c r="L69" i="1"/>
  <c r="B56" i="1"/>
  <c r="B31" i="1"/>
  <c r="B36" i="1"/>
  <c r="P4" i="2"/>
  <c r="S3" i="2"/>
  <c r="S2" i="2"/>
  <c r="F83" i="1" l="1"/>
  <c r="L83" i="1"/>
  <c r="B244" i="1"/>
  <c r="M242" i="1"/>
  <c r="M240" i="1"/>
  <c r="M239" i="1"/>
  <c r="M238" i="1"/>
  <c r="M237" i="1"/>
  <c r="M236" i="1"/>
  <c r="M232" i="1"/>
  <c r="M231" i="1"/>
  <c r="M230" i="1"/>
  <c r="M229" i="1"/>
  <c r="M228" i="1"/>
  <c r="M222" i="1"/>
  <c r="M221" i="1"/>
  <c r="M220" i="1"/>
  <c r="M216" i="1"/>
  <c r="M215" i="1"/>
  <c r="M214" i="1"/>
  <c r="M210" i="1"/>
  <c r="M209" i="1"/>
  <c r="M208" i="1"/>
  <c r="M204" i="1"/>
  <c r="M203" i="1"/>
  <c r="M202" i="1"/>
  <c r="M198" i="1"/>
  <c r="M197" i="1"/>
  <c r="M196" i="1"/>
  <c r="M192" i="1"/>
  <c r="M191" i="1"/>
  <c r="M190" i="1"/>
  <c r="M186" i="1"/>
  <c r="M185" i="1"/>
  <c r="M184" i="1"/>
  <c r="M180" i="1"/>
  <c r="M179" i="1"/>
  <c r="M178" i="1"/>
  <c r="M174" i="1"/>
  <c r="M173" i="1"/>
  <c r="M172" i="1"/>
  <c r="M168" i="1"/>
  <c r="M167" i="1"/>
  <c r="M166" i="1"/>
  <c r="H115" i="1"/>
  <c r="B115" i="1"/>
  <c r="H113" i="1"/>
  <c r="B113" i="1"/>
  <c r="H111" i="1"/>
  <c r="B111" i="1"/>
  <c r="H109" i="1"/>
  <c r="B109" i="1"/>
  <c r="H107" i="1"/>
  <c r="B107" i="1"/>
  <c r="H105" i="1"/>
  <c r="B105" i="1"/>
  <c r="B103" i="1"/>
  <c r="L88" i="1"/>
  <c r="N24" i="1"/>
  <c r="E24" i="1"/>
  <c r="E19" i="1"/>
  <c r="K4" i="1"/>
  <c r="D4" i="1"/>
  <c r="K224" i="1" l="1"/>
  <c r="B30" i="1"/>
  <c r="I230" i="1"/>
  <c r="K243" i="1"/>
  <c r="J250" i="1"/>
  <c r="B28" i="1"/>
  <c r="B48" i="1"/>
  <c r="K247" i="1" l="1"/>
</calcChain>
</file>

<file path=xl/sharedStrings.xml><?xml version="1.0" encoding="utf-8"?>
<sst xmlns="http://schemas.openxmlformats.org/spreadsheetml/2006/main" count="615" uniqueCount="376">
  <si>
    <t>REVISION</t>
  </si>
  <si>
    <t xml:space="preserve">DATE  </t>
  </si>
  <si>
    <t>KAM name:</t>
  </si>
  <si>
    <t>Industrial</t>
  </si>
  <si>
    <t>Agro Industry</t>
  </si>
  <si>
    <t>Cement Products</t>
  </si>
  <si>
    <t>Chemical</t>
  </si>
  <si>
    <t>Food and Beverage</t>
  </si>
  <si>
    <t>Forestry</t>
  </si>
  <si>
    <t xml:space="preserve">Lumber and wood Products </t>
  </si>
  <si>
    <t>Manufacturing</t>
  </si>
  <si>
    <t>Metal Products</t>
  </si>
  <si>
    <t>Mining</t>
  </si>
  <si>
    <t>Oil and Gas</t>
  </si>
  <si>
    <t>Plastic and rubber Products</t>
  </si>
  <si>
    <t>Printing</t>
  </si>
  <si>
    <t>Pulp and Paper</t>
  </si>
  <si>
    <t>Storage and Warehousing</t>
  </si>
  <si>
    <t>Transportation</t>
  </si>
  <si>
    <t>Water and wastewater treatment</t>
  </si>
  <si>
    <t>Convention Centre</t>
  </si>
  <si>
    <t>Court House</t>
  </si>
  <si>
    <t>Dining, Bar/Lounge/Leisure</t>
  </si>
  <si>
    <t>Dining, Cafeteria/Fast Food</t>
  </si>
  <si>
    <t>Dining, Family</t>
  </si>
  <si>
    <t>Exercise Centre</t>
  </si>
  <si>
    <t>Gymnasium</t>
  </si>
  <si>
    <t>Health Care/Clinic</t>
  </si>
  <si>
    <t>High School</t>
  </si>
  <si>
    <t>Hospital</t>
  </si>
  <si>
    <t>Hotel</t>
  </si>
  <si>
    <t>Ice Arena</t>
  </si>
  <si>
    <t>Institutional</t>
  </si>
  <si>
    <t>Large Grocery</t>
  </si>
  <si>
    <t>Library</t>
  </si>
  <si>
    <t>Motel</t>
  </si>
  <si>
    <t>Motion Picture Theatre</t>
  </si>
  <si>
    <t>Museum</t>
  </si>
  <si>
    <t>Nursing Home</t>
  </si>
  <si>
    <t>Office</t>
  </si>
  <si>
    <t>Penitentiary</t>
  </si>
  <si>
    <t>Performing Arts Theatre</t>
  </si>
  <si>
    <t>Police/Fire Station</t>
  </si>
  <si>
    <t>Post Office</t>
  </si>
  <si>
    <t>Primary School</t>
  </si>
  <si>
    <t>Retail - large</t>
  </si>
  <si>
    <t>Retail - small</t>
  </si>
  <si>
    <t>Shopping Mall</t>
  </si>
  <si>
    <t>Specialty Shop/Space</t>
  </si>
  <si>
    <t>Swimming Pool</t>
  </si>
  <si>
    <t>Transport Terminal</t>
  </si>
  <si>
    <t>University/College</t>
  </si>
  <si>
    <t>Warehouse</t>
  </si>
  <si>
    <t>Warehouse, Refrigerated</t>
  </si>
  <si>
    <t>Workshop</t>
  </si>
  <si>
    <t>Data Centre</t>
  </si>
  <si>
    <t>Documents and references</t>
  </si>
  <si>
    <t>Site Name:</t>
  </si>
  <si>
    <t>Site Address:</t>
  </si>
  <si>
    <t>YES</t>
  </si>
  <si>
    <t>Fuel type</t>
  </si>
  <si>
    <t>Consumption units</t>
  </si>
  <si>
    <t>Compressed Air</t>
  </si>
  <si>
    <t>Compressed Gas</t>
  </si>
  <si>
    <t>Fans and Blowers</t>
  </si>
  <si>
    <t>Heat Recovery Systems</t>
  </si>
  <si>
    <t>Lighting, commercial</t>
  </si>
  <si>
    <t>Lighting, industrial</t>
  </si>
  <si>
    <t>Materials Handling</t>
  </si>
  <si>
    <t>Pulping System, mechanical</t>
  </si>
  <si>
    <t>Motors and Drives</t>
  </si>
  <si>
    <t>Power Generation Systems</t>
  </si>
  <si>
    <t>Pumps, general purpose</t>
  </si>
  <si>
    <t>Pumps, hydraulic</t>
  </si>
  <si>
    <t>Transformers, electric distribution</t>
  </si>
  <si>
    <t>Lighting, street</t>
  </si>
  <si>
    <t>Project Coordination</t>
  </si>
  <si>
    <t>Drawings and Documentation</t>
  </si>
  <si>
    <t>Role:</t>
  </si>
  <si>
    <t>Expertise:</t>
  </si>
  <si>
    <t>Architect</t>
  </si>
  <si>
    <t>Certified Energy Manager</t>
  </si>
  <si>
    <t>Engineer-in-Training</t>
  </si>
  <si>
    <t>Lead Consultant</t>
  </si>
  <si>
    <t>Project Manager / Coordinator</t>
  </si>
  <si>
    <t>Technical Writer</t>
  </si>
  <si>
    <t>Cost Estimator</t>
  </si>
  <si>
    <t>Civil Engineer</t>
  </si>
  <si>
    <t>Civil Technologist</t>
  </si>
  <si>
    <t>Electrical Engineer</t>
  </si>
  <si>
    <t>Electrical Technologist</t>
  </si>
  <si>
    <t>Mechanical Engineer</t>
  </si>
  <si>
    <t>Mechanical Technologist</t>
  </si>
  <si>
    <t xml:space="preserve">NO </t>
  </si>
  <si>
    <t>current and historical data collection, and on-site staff.</t>
  </si>
  <si>
    <t xml:space="preserve">  GJ</t>
  </si>
  <si>
    <t xml:space="preserve">  Lbs</t>
  </si>
  <si>
    <t xml:space="preserve">  Mbtu</t>
  </si>
  <si>
    <t xml:space="preserve">  cubic metres</t>
  </si>
  <si>
    <t>Lead Mechanical Engineer</t>
  </si>
  <si>
    <t>Graphic Arts / Drafting</t>
  </si>
  <si>
    <t>BCH-QMS-9462-C-001-GuidelinesforIndEnergyEfficiencyFeasibilityStudy</t>
  </si>
  <si>
    <t>BCH-QMS-9462-C-021-AdaptiveStreetLightingStudyRequirements</t>
  </si>
  <si>
    <t>BCH-QMS-9462-C-022-GuidelinesForIndEnduseAssessment</t>
  </si>
  <si>
    <t>BCH-QMS-9462-C-037-ReqsforIndEnergyEfficiencyFeasStudy-Fans-Blowers</t>
  </si>
  <si>
    <t>BCH-QMS-9462-C-048-RequirementsforanIndustrialEndUseAssessment-Pumps</t>
  </si>
  <si>
    <t>BCH-QMS-9462-C-049-GuidelinesforIndEnergyEfficiencyFeasibilityStudy-Pumps</t>
  </si>
  <si>
    <t>BCH-QMS-9462-C-050-ReqMechPulpPlantWideEnergyAudit</t>
  </si>
  <si>
    <t>BCH-QMS-9462-C-060-MinimumReqforIndLightingStudy</t>
  </si>
  <si>
    <t>BCH-QMS-9462-C-066 GuidelinesForAnIndustrialPlant-wideEnergyAudit</t>
  </si>
  <si>
    <t>BCH-QMS-9462-D-009-SpecificESrequirements</t>
  </si>
  <si>
    <t xml:space="preserve">BCH-QMS-9462-C-042_Unified Revised ES Requirements </t>
  </si>
  <si>
    <t>Type of study:</t>
  </si>
  <si>
    <t>Plant Wide Audit</t>
  </si>
  <si>
    <t>End Use Assessment</t>
  </si>
  <si>
    <t>Energy Efficiency Feasibility Study</t>
  </si>
  <si>
    <t>Energy Study</t>
  </si>
  <si>
    <t xml:space="preserve">  litres</t>
  </si>
  <si>
    <t>Floorspace area units</t>
  </si>
  <si>
    <t>Sq. Ft.</t>
  </si>
  <si>
    <t>Sq. m</t>
  </si>
  <si>
    <t>Technical Writing</t>
  </si>
  <si>
    <t>Name (10)</t>
  </si>
  <si>
    <t>Name  (9)</t>
  </si>
  <si>
    <t>Name  (8)</t>
  </si>
  <si>
    <t>Name  (7)</t>
  </si>
  <si>
    <t>Name  (6)</t>
  </si>
  <si>
    <t>Name  (4)</t>
  </si>
  <si>
    <t>Name  (5)</t>
  </si>
  <si>
    <t>Name  (3)</t>
  </si>
  <si>
    <t>Name  (2)</t>
  </si>
  <si>
    <t>Name  (1)</t>
  </si>
  <si>
    <t>Hours:</t>
  </si>
  <si>
    <t>$</t>
  </si>
  <si>
    <t>Estimated Expenses</t>
  </si>
  <si>
    <t>persons, at</t>
  </si>
  <si>
    <t>$ per person:</t>
  </si>
  <si>
    <t>$ per day:</t>
  </si>
  <si>
    <t>days, at</t>
  </si>
  <si>
    <t>miles, at</t>
  </si>
  <si>
    <t>km, at</t>
  </si>
  <si>
    <t>units, at</t>
  </si>
  <si>
    <t>$ per mile:</t>
  </si>
  <si>
    <t>$ per km:</t>
  </si>
  <si>
    <t>$ per unit:</t>
  </si>
  <si>
    <t xml:space="preserve">persons &amp; </t>
  </si>
  <si>
    <t>persons &amp;</t>
  </si>
  <si>
    <t>$ per person per day:</t>
  </si>
  <si>
    <t>Rental of</t>
  </si>
  <si>
    <t>(enter name of rented equipment)</t>
  </si>
  <si>
    <t>Cooling Systems</t>
  </si>
  <si>
    <t>BCH-QMS-9462-C-063-GuidelinesforIndEnergyEfficiencyFeasibilityStudy-Refrigeration</t>
  </si>
  <si>
    <t>Pumps, vacuum</t>
  </si>
  <si>
    <t>HVAC</t>
  </si>
  <si>
    <t>Process Controls</t>
  </si>
  <si>
    <t>Pumps, slurry and waste</t>
  </si>
  <si>
    <t>Ventilation / Auxiliaries Systems</t>
  </si>
  <si>
    <t>Heating Systems</t>
  </si>
  <si>
    <t>Domestic Water Systems</t>
  </si>
  <si>
    <t>Process Heating</t>
  </si>
  <si>
    <t>Process Cooling / Refrigeration</t>
  </si>
  <si>
    <t/>
  </si>
  <si>
    <t>Study Title:</t>
  </si>
  <si>
    <t>Refrigeration / Food Prep. Systems</t>
  </si>
  <si>
    <t xml:space="preserve">  Natural Gas</t>
  </si>
  <si>
    <t xml:space="preserve">  Oil</t>
  </si>
  <si>
    <t xml:space="preserve">  Propane</t>
  </si>
  <si>
    <t xml:space="preserve">  Steam</t>
  </si>
  <si>
    <t>Air fare for</t>
  </si>
  <si>
    <t>Transformers, distribution</t>
  </si>
  <si>
    <t>Customer staff or agent</t>
  </si>
  <si>
    <t>Use attachments if extra space is required.</t>
  </si>
  <si>
    <t>Study Requirements set out in the Sustainable Communities DE Application</t>
  </si>
  <si>
    <t>Study Requirements set out in the proposal application for an Industrial NPD</t>
  </si>
  <si>
    <t xml:space="preserve">  Subtotal for fees:  $ </t>
  </si>
  <si>
    <t xml:space="preserve">Is a BC Hydro Key Account Manager (KAM) in support of this study?     </t>
  </si>
  <si>
    <t>Enter a title up to 40 characters long using owner, organization, site name, system, and/or location.</t>
  </si>
  <si>
    <t>Rate ($/hour):</t>
  </si>
  <si>
    <t>Other</t>
  </si>
  <si>
    <t xml:space="preserve">  Not applicable</t>
  </si>
  <si>
    <t>Electrical - I.T</t>
  </si>
  <si>
    <t>Tanya Perewernycky</t>
  </si>
  <si>
    <t>PHONE</t>
  </si>
  <si>
    <t>EMAIL</t>
  </si>
  <si>
    <t>Customer Name:</t>
  </si>
  <si>
    <t>ADDITIONAL INFORMATION</t>
  </si>
  <si>
    <t>Description</t>
  </si>
  <si>
    <t>On-site:</t>
  </si>
  <si>
    <t>Office:</t>
  </si>
  <si>
    <t>Travel:</t>
  </si>
  <si>
    <t>Rate ($/hour)</t>
  </si>
  <si>
    <t>Hours</t>
  </si>
  <si>
    <t>Total $</t>
  </si>
  <si>
    <t>Mileage</t>
  </si>
  <si>
    <t>Car rental</t>
  </si>
  <si>
    <t>Process Engineer</t>
  </si>
  <si>
    <t>If rental basis for item not daily, enter description and total rental cost below</t>
  </si>
  <si>
    <t>Information technology includes servers, computers, and peripherals.</t>
  </si>
  <si>
    <t>Make multiple selections for any consultant or sub-consultant applying multiple areas of expertise.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</si>
  <si>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</si>
  <si>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</si>
  <si>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</si>
  <si>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</si>
  <si>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</si>
  <si>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</si>
  <si>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</si>
  <si>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</si>
  <si>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</si>
  <si>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</si>
  <si>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</si>
  <si>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</si>
  <si>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</si>
  <si>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</si>
  <si>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</si>
  <si>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</si>
  <si>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</si>
  <si>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</si>
  <si>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V</t>
  </si>
  <si>
    <t>Does the subject of this study involve a potential energy saving exceeding 50,000 kWh per year?</t>
  </si>
  <si>
    <r>
      <t xml:space="preserve">To enter a line break, press </t>
    </r>
    <r>
      <rPr>
        <b/>
        <sz val="10"/>
        <rFont val="Arial"/>
        <family val="2"/>
      </rPr>
      <t>alt</t>
    </r>
    <r>
      <rPr>
        <sz val="10"/>
        <rFont val="Arial"/>
        <family val="2"/>
      </rPr>
      <t xml:space="preserve"> + </t>
    </r>
    <r>
      <rPr>
        <b/>
        <sz val="10"/>
        <rFont val="Arial"/>
        <family val="2"/>
      </rPr>
      <t>Enter</t>
    </r>
    <r>
      <rPr>
        <sz val="10"/>
        <rFont val="Arial"/>
        <family val="2"/>
      </rPr>
      <t>.</t>
    </r>
  </si>
  <si>
    <t>Additional charges: $</t>
  </si>
  <si>
    <t>Subtotal for Expenses:  $</t>
  </si>
  <si>
    <t>Character Count</t>
  </si>
  <si>
    <t>Information Technology Only</t>
  </si>
  <si>
    <t>Identify all technologies that are to be included in the scope of study:</t>
  </si>
  <si>
    <t xml:space="preserve">If desired, use this section to enter additional information about the consultant, customer or this request. For example, enter any existing customer project numbers, and/or information about deliverables, proposed study schedule, assumptions, clarifications, exclusions, etc. </t>
  </si>
  <si>
    <r>
      <t xml:space="preserve">Please list any attached files, including consultant version of proposal for study and any supporting documents. </t>
    </r>
    <r>
      <rPr>
        <b/>
        <sz val="10"/>
        <rFont val="Arial"/>
        <family val="2"/>
      </rPr>
      <t>Please save the final version of this Proposal form in PDF format.</t>
    </r>
  </si>
  <si>
    <t>Lighting Only</t>
  </si>
  <si>
    <t>Dormitory</t>
  </si>
  <si>
    <t>Laboratory/Research</t>
  </si>
  <si>
    <t>Manufacturing Facility</t>
  </si>
  <si>
    <t>Miscellaneous Space</t>
  </si>
  <si>
    <t>Religious Institutional</t>
  </si>
  <si>
    <t>Sports Arena</t>
  </si>
  <si>
    <t>Modeling Specialist</t>
  </si>
  <si>
    <t>Accommodation</t>
  </si>
  <si>
    <t>Mileage units</t>
  </si>
  <si>
    <t>Expenses are not to include alcohol, gifts, contingencies or markups - reimbursed with receipts at actual cost.</t>
  </si>
  <si>
    <t>U</t>
  </si>
  <si>
    <t>LEGAL NAME OF CONSULTING FIRM</t>
  </si>
  <si>
    <t>Scope and cost of proposed study includes all required instrumentation, testing,</t>
  </si>
  <si>
    <t>604 623-4596</t>
  </si>
  <si>
    <t>Steve Quon</t>
  </si>
  <si>
    <t xml:space="preserve">I have read the minimum requirements for an energy study found in the following: </t>
  </si>
  <si>
    <t xml:space="preserve">Total Excluding Taxes: </t>
  </si>
  <si>
    <t>NAME (Individual)</t>
  </si>
  <si>
    <t>604-623-4593</t>
  </si>
  <si>
    <t>Is each individual consultant taking part in this study registered with BC Hydro Power Smart Alliance (PSA) ?</t>
  </si>
  <si>
    <t>I</t>
  </si>
  <si>
    <t>Subject Category</t>
  </si>
  <si>
    <t>Site Type</t>
  </si>
  <si>
    <t>Lighting Retrofit</t>
  </si>
  <si>
    <t>Type of Study</t>
  </si>
  <si>
    <t>Power Smart Alliance</t>
  </si>
  <si>
    <t>Checkbox</t>
  </si>
  <si>
    <t>CB</t>
  </si>
  <si>
    <t>Registered with PSA</t>
  </si>
  <si>
    <t>IT Savings</t>
  </si>
  <si>
    <t>Required readings</t>
  </si>
  <si>
    <t>Previous studies</t>
  </si>
  <si>
    <t>P Eng in good standing</t>
  </si>
  <si>
    <t>Exceeds 50 MWh</t>
  </si>
  <si>
    <t>KAM in support</t>
  </si>
  <si>
    <t>PSA PSE Consulted</t>
  </si>
  <si>
    <t>Required scope</t>
  </si>
  <si>
    <t>Drop Down Menus</t>
  </si>
  <si>
    <t>=VariableData!$C$2:$C$5</t>
  </si>
  <si>
    <t>=IF(AND(VariableData!$V$7,NOT(VariableData!$W$7)),VariableData!$G$2:$G$3,VariableData!$E$2)</t>
  </si>
  <si>
    <t>=IF(OR(VariableData!B4,VariableData!F2,VariableData!F3),VariableData!$S$2:$S$3,VariableData!E2)</t>
  </si>
  <si>
    <t>Fuel Type</t>
  </si>
  <si>
    <t>Consumption Units</t>
  </si>
  <si>
    <t>=IF(VariableData!B4,VariableData!$X$2:$X$6,VariableData!$E$2)</t>
  </si>
  <si>
    <t>=IF(AND(VariableData!$B$4,FuelType&lt;&gt;VariableData!X2),VariableData!$Y$2:$Y$6,VariableData!$E$2)</t>
  </si>
  <si>
    <t>Technologies</t>
  </si>
  <si>
    <t>Roles</t>
  </si>
  <si>
    <t>Tech Scope</t>
  </si>
  <si>
    <t>Expertise</t>
  </si>
  <si>
    <t>Control Systems</t>
  </si>
  <si>
    <t>Refrigeration / Food Prep Systems</t>
  </si>
  <si>
    <t>#</t>
  </si>
  <si>
    <t>Name</t>
  </si>
  <si>
    <t>Role</t>
  </si>
  <si>
    <t>Qualified by PSE</t>
  </si>
  <si>
    <t>CV reviewed by PSE</t>
  </si>
  <si>
    <t>Rate ($ / Hr)</t>
  </si>
  <si>
    <t>Total</t>
  </si>
  <si>
    <t>Onsite</t>
  </si>
  <si>
    <t>Travel</t>
  </si>
  <si>
    <t>=IF(VariableData!$F$5,VariableData!$O$2:$O$20,IF(VariableData!$F$4,VariableData!$O$12:$O$20,IF(OR(VariableData!$F$2,VariableData!$F$3),VariableData!$O$15:$O$20,VariableData!$O$2:$O$20)))</t>
  </si>
  <si>
    <t>=IF(VariableData!$F$5,VariableData!$P$2:$P$24,IF(VariableData!$F$4,VariableData!$P$25:$P$36,IF(OR(VariableData!$F$2,VariableData!$F$3),VariableData!$P$37:$P$40,VariableData!$P$2:$P$24)))</t>
  </si>
  <si>
    <t>Advanced Energy Office</t>
  </si>
  <si>
    <t>Building Envelope</t>
  </si>
  <si>
    <t>Custom Lighting</t>
  </si>
  <si>
    <t>Data Server Virtualization</t>
  </si>
  <si>
    <t>Demo Project</t>
  </si>
  <si>
    <t>Domestic Hot Water</t>
  </si>
  <si>
    <t>Food Preparation Retrofit</t>
  </si>
  <si>
    <t>Green IT</t>
  </si>
  <si>
    <t>Green Motors Initiatives</t>
  </si>
  <si>
    <t>High Bay Lighting</t>
  </si>
  <si>
    <t>HVAC Operations and Maintenance</t>
  </si>
  <si>
    <t>Lighting</t>
  </si>
  <si>
    <t>Load Displacement - Bio-Gas</t>
  </si>
  <si>
    <t>Load Displacement - Biomass</t>
  </si>
  <si>
    <t>Load Displacement - Geothermal</t>
  </si>
  <si>
    <t>Load Displacement - Hydro</t>
  </si>
  <si>
    <t>Load Displacement - Natural Gas</t>
  </si>
  <si>
    <t>Load Displacement - Process Heat (no incremental fuel)</t>
  </si>
  <si>
    <t>Load Displacement - Renewable Natural Gas</t>
  </si>
  <si>
    <t>Load Displacement - Solar</t>
  </si>
  <si>
    <t>Load Displacement - Waste Hydrogen Gas</t>
  </si>
  <si>
    <t>Load Displacement - Wind</t>
  </si>
  <si>
    <t>Outdoor Lighting</t>
  </si>
  <si>
    <t>Process</t>
  </si>
  <si>
    <t>Pumps</t>
  </si>
  <si>
    <t>Refrigeration</t>
  </si>
  <si>
    <t>Retrocommissioning</t>
  </si>
  <si>
    <t>Workplace Conservation</t>
  </si>
  <si>
    <t>All Fuels Evaluation</t>
  </si>
  <si>
    <t>New Mine Electrical Efficiency Evaluation</t>
  </si>
  <si>
    <t>Customer Site Investigation</t>
  </si>
  <si>
    <t>Energy Monitoring and Targeting Project</t>
  </si>
  <si>
    <t>Plant Wide Audit Level II</t>
  </si>
  <si>
    <t>Professional Engineer of Record</t>
  </si>
  <si>
    <t>If other, describe:</t>
  </si>
  <si>
    <t>Lighting Component</t>
  </si>
  <si>
    <t>Commercial Component</t>
  </si>
  <si>
    <t>=IF(VariableData!$F$5,VariableData!$I$3:$I$5,IF(Subject_Category="","",VariableData!$I$6:$I$6))</t>
  </si>
  <si>
    <t>SYSTEM DESCRIPTION</t>
  </si>
  <si>
    <t>SYSTEM BOUNDARY</t>
  </si>
  <si>
    <t>BASELINE DETERMINATION</t>
  </si>
  <si>
    <t>RECOMMENDED OPPORTUNITIES</t>
  </si>
  <si>
    <t>Identify the portion of the site and/or the boundary containing the systems to be studied:</t>
  </si>
  <si>
    <t>Please save the final version of this Proposal form in PDF format.</t>
  </si>
  <si>
    <t>Include known facts and assumptions, and identify any metering equipment required</t>
  </si>
  <si>
    <t>Description of each system to be studied and known issues:</t>
  </si>
  <si>
    <t>Include equipment type, size, hours of operation, and describe any known problem areas</t>
  </si>
  <si>
    <r>
      <t>Do not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include PST or GST for fees for professional services and travel time.</t>
    </r>
  </si>
  <si>
    <t>How will the baseline energy consumption for each proposed ECM be determined or measured?</t>
  </si>
  <si>
    <t>BCH-QMS-9462-D-020-rev030               2015-04-01</t>
  </si>
  <si>
    <t>METHODS OF VERIFICATION AND MEASUREMENT</t>
  </si>
  <si>
    <t>=IF(VariableData!$F$5,VariableData!$L$2:$L$17,IF(OR(VariableData!$F$2,VariableData!$F$3),VariableData!$L$28:$L$31,IF(VariableData!$F$4,VariableData!$L$18:$L$27,L2:L31)))</t>
  </si>
  <si>
    <t>FEES AND EXPENSES</t>
  </si>
  <si>
    <t>Meals are charged on a per diem, do not include meal receipts.</t>
  </si>
  <si>
    <t>PROPOSAL DETAILS</t>
  </si>
  <si>
    <t>Is the individual responsible for the contents of the study familiar with PS requirements and guidelines?</t>
  </si>
  <si>
    <t>Does this study include savings from information technology?</t>
  </si>
  <si>
    <t>Does this study include savings from a lighting component?</t>
  </si>
  <si>
    <t>All Meals for</t>
  </si>
  <si>
    <t>Breakfast for</t>
  </si>
  <si>
    <t>Lunch for</t>
  </si>
  <si>
    <t>Dinner for</t>
  </si>
  <si>
    <t>Sector category:</t>
  </si>
  <si>
    <t>For more information go to www.bchydro.com/powersmart</t>
  </si>
  <si>
    <t>Commercial - Mechanical</t>
  </si>
  <si>
    <t>Familiar with PSA</t>
  </si>
  <si>
    <t>P</t>
  </si>
  <si>
    <t>W</t>
  </si>
  <si>
    <t>X</t>
  </si>
  <si>
    <t>Before completing this section, consult with the owner / customer.</t>
  </si>
  <si>
    <t>Does this Industrial study include a commercial-mechanical component? (i.e. HVAC)</t>
  </si>
  <si>
    <t>Are you aware of any prior energy studies that relate to the system being studied?</t>
  </si>
  <si>
    <t>Has Power Smart Alliance (PSA) and Engineering (PSE) been consulted in the preparation of this proposal?</t>
  </si>
  <si>
    <t>OPPORTUNITY IDENTIFICATION AND  EVALUATION</t>
  </si>
  <si>
    <t>e.g. tour the plant, talk to operators, right-size the system, consider standards, etc</t>
  </si>
  <si>
    <t>To complete this section, familiarity with the plant and equipment is required</t>
  </si>
  <si>
    <t>What are the anticpated energy savings [kWh/yr] for the overall project and, if known, describe anticipated ECMs to be studied</t>
  </si>
  <si>
    <t>Briefly describe how the energy savings would be verified?</t>
  </si>
  <si>
    <t>New Plant Design (NPD)</t>
  </si>
  <si>
    <t>P.Eng is a registered member or licensee of APEGBC?</t>
  </si>
  <si>
    <t>Attach a diagram, with submission, if useful to illustrate the boundary of the scope, analysis, and significant interactions with adjacent systems and equipment:</t>
  </si>
  <si>
    <t>DDC data, flow measurements, calculated estimates, billing data, etc</t>
  </si>
  <si>
    <t>Multiple Sites</t>
  </si>
  <si>
    <t>How do you propose to identify energy saving opportunities and evaluate the cost and benefit of each?  Furthermore, indicate if you plan to evaluate any specific, known, or recommended ECMs</t>
  </si>
  <si>
    <r>
      <t>Fees for professional services</t>
    </r>
    <r>
      <rPr>
        <b/>
        <sz val="10"/>
        <rFont val="Arial"/>
        <family val="2"/>
      </rPr>
      <t xml:space="preserve"> (Note: fees for travel time may not be applicable in all cases)</t>
    </r>
  </si>
  <si>
    <t>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</si>
</sst>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164" formatCode="yyyy/mm/dd;@"/>
    <numFmt numFmtId="165" formatCode="###\-###\-####."/>
    <numFmt numFmtId="166" formatCode="&quot;= &quot;0"/>
    <numFmt numFmtId="167" formatCode="0_);\(0\)"/>
    <numFmt numFmtId="168" formatCode="0.00;[Red]0.00"/>
    <numFmt numFmtId="169" formatCode="&quot;$&quot;#,##0.00;[Red]&quot;$&quot;#,##0.00"/>
    <numFmt numFmtId="170" formatCode="#,###."/>
    <numFmt numFmtId="171" formatCode="0&quot;.&quot;"/>
    <numFmt numFmtId="172" formatCode="0.000"/>
  </numFmts>
  <fonts count="6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i/>
      <sz val="9"/>
      <color indexed="21"/>
      <name val="Arial"/>
      <family val="2"/>
    </font>
    <font>
      <i/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color indexed="21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color indexed="3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23"/>
      <name val="Arial"/>
      <family val="2"/>
    </font>
    <font>
      <i/>
      <sz val="8.5"/>
      <color indexed="21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b/>
      <sz val="10"/>
      <color theme="9" tint="-0.249977111117893"/>
      <name val="Arial"/>
      <family val="2"/>
    </font>
    <font>
      <b/>
      <sz val="8"/>
      <name val="Arial"/>
      <family val="2"/>
    </font>
    <font>
      <sz val="8"/>
      <color theme="0" tint="-0.49998474074526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i/>
      <sz val="9"/>
      <color theme="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9.5"/>
      <color indexed="53"/>
      <name val="Arial"/>
      <family val="2"/>
    </font>
    <font>
      <b/>
      <sz val="9.5"/>
      <color indexed="10"/>
      <name val="Arial"/>
      <family val="2"/>
    </font>
    <font>
      <i/>
      <sz val="9"/>
      <color indexed="8"/>
      <name val="Arial"/>
      <family val="2"/>
    </font>
    <font>
      <i/>
      <sz val="10.7"/>
      <color indexed="8"/>
      <name val="Arial"/>
      <family val="2"/>
    </font>
    <font>
      <i/>
      <sz val="10.5"/>
      <name val="Arial"/>
      <family val="2"/>
    </font>
    <font>
      <b/>
      <sz val="9"/>
      <color theme="9" tint="-0.249977111117893"/>
      <name val="Arial"/>
      <family val="2"/>
    </font>
    <font>
      <b/>
      <sz val="9"/>
      <color indexed="10"/>
      <name val="Arial"/>
      <family val="2"/>
    </font>
    <font>
      <i/>
      <sz val="9"/>
      <color theme="9" tint="-0.249977111117893"/>
      <name val="Arial"/>
      <family val="2"/>
    </font>
    <font>
      <b/>
      <sz val="9"/>
      <color rgb="FFFF0000"/>
      <name val="Arial"/>
      <family val="2"/>
    </font>
    <font>
      <i/>
      <sz val="10"/>
      <color theme="9" tint="-0.249977111117893"/>
      <name val="Arial"/>
      <family val="2"/>
    </font>
    <font>
      <sz val="9"/>
      <color indexed="5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3" fillId="0" borderId="0"/>
    <xf numFmtId="0" fontId="23" fillId="0" borderId="0"/>
    <xf numFmtId="0" fontId="1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47" fillId="0" borderId="0" applyFont="0" applyFill="0" applyBorder="0" applyAlignment="0" applyProtection="0"/>
  </cellStyleXfs>
  <cellXfs count="436">
    <xf numFmtId="0" fontId="0" fillId="0" borderId="0" xfId="0"/>
    <xf numFmtId="0" fontId="0" fillId="0" borderId="0" xfId="0" applyProtection="1">
      <protection hidden="1"/>
    </xf>
    <xf numFmtId="0" fontId="35" fillId="0" borderId="0" xfId="0" applyFont="1" applyAlignment="1" applyProtection="1">
      <alignment horizontal="right"/>
      <protection hidden="1"/>
    </xf>
    <xf numFmtId="0" fontId="20" fillId="0" borderId="0" xfId="0" applyFont="1" applyBorder="1" applyAlignment="1" applyProtection="1">
      <protection hidden="1"/>
    </xf>
    <xf numFmtId="0" fontId="31" fillId="0" borderId="0" xfId="0" applyFont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0" fillId="0" borderId="18" xfId="0" applyBorder="1" applyProtection="1">
      <protection hidden="1"/>
    </xf>
    <xf numFmtId="0" fontId="29" fillId="0" borderId="0" xfId="0" applyFont="1" applyBorder="1" applyAlignment="1" applyProtection="1">
      <alignment horizontal="right"/>
      <protection hidden="1"/>
    </xf>
    <xf numFmtId="0" fontId="25" fillId="0" borderId="0" xfId="0" applyFont="1" applyBorder="1" applyProtection="1">
      <protection hidden="1"/>
    </xf>
    <xf numFmtId="0" fontId="1" fillId="24" borderId="22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20" fillId="0" borderId="18" xfId="0" applyFont="1" applyBorder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19" xfId="0" applyBorder="1" applyProtection="1">
      <protection hidden="1"/>
    </xf>
    <xf numFmtId="0" fontId="25" fillId="0" borderId="19" xfId="0" applyFont="1" applyBorder="1" applyProtection="1"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1" fillId="0" borderId="0" xfId="0" applyFont="1" applyFill="1" applyProtection="1">
      <protection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0" xfId="0" applyAlignment="1"/>
    <xf numFmtId="0" fontId="24" fillId="0" borderId="14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/>
    <xf numFmtId="0" fontId="0" fillId="0" borderId="14" xfId="0" applyBorder="1"/>
    <xf numFmtId="0" fontId="35" fillId="0" borderId="14" xfId="0" applyFont="1" applyBorder="1" applyAlignment="1" applyProtection="1">
      <alignment horizontal="center"/>
      <protection locked="0" hidden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3" borderId="14" xfId="0" applyFill="1" applyBorder="1"/>
    <xf numFmtId="0" fontId="0" fillId="32" borderId="14" xfId="0" applyFill="1" applyBorder="1"/>
    <xf numFmtId="0" fontId="0" fillId="30" borderId="14" xfId="0" applyFill="1" applyBorder="1"/>
    <xf numFmtId="0" fontId="0" fillId="0" borderId="14" xfId="0" applyBorder="1" applyAlignment="1" applyProtection="1">
      <alignment horizontal="left"/>
      <protection hidden="1"/>
    </xf>
    <xf numFmtId="0" fontId="0" fillId="0" borderId="14" xfId="0" applyBorder="1" applyAlignment="1" applyProtection="1">
      <protection hidden="1"/>
    </xf>
    <xf numFmtId="0" fontId="35" fillId="0" borderId="14" xfId="0" applyFont="1" applyBorder="1" applyAlignment="1" applyProtection="1">
      <protection hidden="1"/>
    </xf>
    <xf numFmtId="0" fontId="0" fillId="0" borderId="14" xfId="0" applyBorder="1" applyProtection="1">
      <protection hidden="1"/>
    </xf>
    <xf numFmtId="0" fontId="24" fillId="0" borderId="31" xfId="0" applyFont="1" applyBorder="1" applyAlignment="1">
      <alignment horizontal="center"/>
    </xf>
    <xf numFmtId="0" fontId="35" fillId="0" borderId="31" xfId="0" applyFont="1" applyBorder="1" applyAlignment="1" applyProtection="1">
      <alignment horizontal="center"/>
      <protection locked="0" hidden="1"/>
    </xf>
    <xf numFmtId="0" fontId="35" fillId="0" borderId="21" xfId="0" applyFont="1" applyBorder="1" applyAlignment="1" applyProtection="1">
      <protection hidden="1"/>
    </xf>
    <xf numFmtId="0" fontId="24" fillId="0" borderId="14" xfId="0" applyFont="1" applyBorder="1"/>
    <xf numFmtId="0" fontId="24" fillId="0" borderId="14" xfId="0" applyFont="1" applyBorder="1" applyAlignment="1" applyProtection="1">
      <alignment horizontal="center"/>
      <protection hidden="1"/>
    </xf>
    <xf numFmtId="0" fontId="0" fillId="30" borderId="14" xfId="0" applyFill="1" applyBorder="1" applyAlignment="1" applyProtection="1">
      <alignment horizontal="left"/>
      <protection hidden="1"/>
    </xf>
    <xf numFmtId="0" fontId="23" fillId="30" borderId="14" xfId="0" applyFont="1" applyFill="1" applyBorder="1" applyAlignment="1" applyProtection="1">
      <alignment horizontal="left"/>
      <protection hidden="1"/>
    </xf>
    <xf numFmtId="0" fontId="22" fillId="30" borderId="14" xfId="0" applyFont="1" applyFill="1" applyBorder="1" applyAlignment="1" applyProtection="1">
      <alignment horizontal="left"/>
      <protection hidden="1"/>
    </xf>
    <xf numFmtId="0" fontId="0" fillId="28" borderId="14" xfId="0" applyFill="1" applyBorder="1" applyAlignment="1" applyProtection="1">
      <alignment horizontal="left"/>
      <protection hidden="1"/>
    </xf>
    <xf numFmtId="0" fontId="1" fillId="32" borderId="14" xfId="0" applyFont="1" applyFill="1" applyBorder="1" applyAlignment="1" applyProtection="1">
      <alignment horizontal="left"/>
      <protection hidden="1"/>
    </xf>
    <xf numFmtId="0" fontId="1" fillId="32" borderId="14" xfId="0" applyFont="1" applyFill="1" applyBorder="1" applyAlignment="1" applyProtection="1">
      <protection hidden="1"/>
    </xf>
    <xf numFmtId="0" fontId="0" fillId="33" borderId="14" xfId="0" applyFill="1" applyBorder="1" applyAlignment="1" applyProtection="1">
      <alignment horizontal="left"/>
      <protection hidden="1"/>
    </xf>
    <xf numFmtId="0" fontId="0" fillId="33" borderId="14" xfId="0" applyFill="1" applyBorder="1" applyAlignment="1" applyProtection="1">
      <protection hidden="1"/>
    </xf>
    <xf numFmtId="0" fontId="1" fillId="33" borderId="14" xfId="0" applyFont="1" applyFill="1" applyBorder="1" applyAlignment="1" applyProtection="1">
      <alignment horizontal="left"/>
      <protection hidden="1"/>
    </xf>
    <xf numFmtId="0" fontId="37" fillId="0" borderId="14" xfId="0" applyFont="1" applyFill="1" applyBorder="1" applyAlignment="1" applyProtection="1">
      <alignment horizontal="center"/>
      <protection hidden="1"/>
    </xf>
    <xf numFmtId="0" fontId="22" fillId="30" borderId="14" xfId="0" applyFont="1" applyFill="1" applyBorder="1" applyProtection="1">
      <protection hidden="1"/>
    </xf>
    <xf numFmtId="0" fontId="23" fillId="30" borderId="14" xfId="0" applyFont="1" applyFill="1" applyBorder="1" applyProtection="1">
      <protection hidden="1"/>
    </xf>
    <xf numFmtId="0" fontId="22" fillId="29" borderId="14" xfId="0" applyFont="1" applyFill="1" applyBorder="1" applyProtection="1">
      <protection hidden="1"/>
    </xf>
    <xf numFmtId="0" fontId="22" fillId="31" borderId="14" xfId="0" applyFont="1" applyFill="1" applyBorder="1" applyProtection="1">
      <protection hidden="1"/>
    </xf>
    <xf numFmtId="0" fontId="1" fillId="30" borderId="14" xfId="0" applyFont="1" applyFill="1" applyBorder="1" applyProtection="1">
      <protection hidden="1"/>
    </xf>
    <xf numFmtId="0" fontId="37" fillId="0" borderId="31" xfId="0" applyFont="1" applyFill="1" applyBorder="1" applyAlignment="1" applyProtection="1">
      <alignment horizontal="center"/>
      <protection hidden="1"/>
    </xf>
    <xf numFmtId="0" fontId="22" fillId="30" borderId="31" xfId="0" applyFont="1" applyFill="1" applyBorder="1" applyProtection="1">
      <protection hidden="1"/>
    </xf>
    <xf numFmtId="0" fontId="23" fillId="0" borderId="14" xfId="0" applyFont="1" applyBorder="1" applyAlignment="1" applyProtection="1">
      <protection hidden="1"/>
    </xf>
    <xf numFmtId="0" fontId="1" fillId="0" borderId="14" xfId="0" applyFont="1" applyBorder="1" applyAlignment="1" applyProtection="1">
      <protection hidden="1"/>
    </xf>
    <xf numFmtId="0" fontId="23" fillId="0" borderId="14" xfId="0" applyFont="1" applyBorder="1" applyProtection="1">
      <protection hidden="1"/>
    </xf>
    <xf numFmtId="0" fontId="32" fillId="0" borderId="14" xfId="0" applyFont="1" applyBorder="1" applyProtection="1">
      <protection hidden="1"/>
    </xf>
    <xf numFmtId="49" fontId="23" fillId="0" borderId="14" xfId="0" applyNumberFormat="1" applyFont="1" applyBorder="1" applyProtection="1">
      <protection hidden="1"/>
    </xf>
    <xf numFmtId="0" fontId="34" fillId="0" borderId="14" xfId="0" applyFont="1" applyBorder="1" applyAlignment="1" applyProtection="1">
      <alignment horizontal="right"/>
      <protection hidden="1"/>
    </xf>
    <xf numFmtId="0" fontId="23" fillId="0" borderId="31" xfId="0" applyFont="1" applyBorder="1" applyProtection="1">
      <protection hidden="1"/>
    </xf>
    <xf numFmtId="0" fontId="1" fillId="0" borderId="14" xfId="0" quotePrefix="1" applyFont="1" applyBorder="1"/>
    <xf numFmtId="0" fontId="44" fillId="34" borderId="14" xfId="0" applyFont="1" applyFill="1" applyBorder="1" applyAlignment="1"/>
    <xf numFmtId="0" fontId="44" fillId="34" borderId="14" xfId="0" applyFont="1" applyFill="1" applyBorder="1"/>
    <xf numFmtId="0" fontId="44" fillId="34" borderId="14" xfId="0" applyFont="1" applyFill="1" applyBorder="1" applyAlignment="1" applyProtection="1">
      <alignment horizontal="left"/>
      <protection hidden="1"/>
    </xf>
    <xf numFmtId="0" fontId="45" fillId="35" borderId="14" xfId="0" applyFont="1" applyFill="1" applyBorder="1" applyAlignment="1" applyProtection="1">
      <alignment horizontal="left"/>
      <protection hidden="1"/>
    </xf>
    <xf numFmtId="0" fontId="44" fillId="36" borderId="14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0" fillId="37" borderId="14" xfId="0" applyFill="1" applyBorder="1"/>
    <xf numFmtId="0" fontId="1" fillId="0" borderId="0" xfId="0" applyFont="1" applyFill="1" applyAlignment="1" applyProtection="1">
      <alignment horizontal="left"/>
      <protection hidden="1"/>
    </xf>
    <xf numFmtId="0" fontId="0" fillId="37" borderId="14" xfId="0" applyFill="1" applyBorder="1" applyAlignment="1">
      <alignment horizontal="center"/>
    </xf>
    <xf numFmtId="44" fontId="26" fillId="24" borderId="21" xfId="48" applyFont="1" applyFill="1" applyBorder="1" applyAlignment="1" applyProtection="1">
      <protection hidden="1"/>
    </xf>
    <xf numFmtId="0" fontId="0" fillId="37" borderId="51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0" fillId="37" borderId="32" xfId="0" applyFill="1" applyBorder="1"/>
    <xf numFmtId="0" fontId="0" fillId="37" borderId="54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44" fontId="26" fillId="24" borderId="16" xfId="48" applyFont="1" applyFill="1" applyBorder="1" applyAlignment="1" applyProtection="1">
      <protection hidden="1"/>
    </xf>
    <xf numFmtId="0" fontId="0" fillId="0" borderId="5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37" borderId="54" xfId="0" applyFill="1" applyBorder="1"/>
    <xf numFmtId="0" fontId="0" fillId="37" borderId="55" xfId="0" applyFill="1" applyBorder="1"/>
    <xf numFmtId="0" fontId="0" fillId="37" borderId="51" xfId="0" applyFill="1" applyBorder="1"/>
    <xf numFmtId="0" fontId="0" fillId="37" borderId="52" xfId="0" applyFill="1" applyBorder="1"/>
    <xf numFmtId="0" fontId="0" fillId="37" borderId="53" xfId="0" applyFill="1" applyBorder="1"/>
    <xf numFmtId="0" fontId="0" fillId="37" borderId="34" xfId="0" applyFill="1" applyBorder="1"/>
    <xf numFmtId="0" fontId="0" fillId="37" borderId="47" xfId="0" applyFill="1" applyBorder="1"/>
    <xf numFmtId="0" fontId="0" fillId="37" borderId="48" xfId="0" applyFill="1" applyBorder="1"/>
    <xf numFmtId="0" fontId="0" fillId="37" borderId="50" xfId="0" applyFill="1" applyBorder="1"/>
    <xf numFmtId="0" fontId="1" fillId="0" borderId="0" xfId="0" applyFont="1" applyFill="1" applyBorder="1"/>
    <xf numFmtId="0" fontId="0" fillId="0" borderId="0" xfId="0" applyBorder="1" applyProtection="1">
      <protection hidden="1"/>
    </xf>
    <xf numFmtId="0" fontId="27" fillId="0" borderId="0" xfId="0" applyFont="1" applyBorder="1" applyProtection="1">
      <protection hidden="1"/>
    </xf>
    <xf numFmtId="0" fontId="20" fillId="0" borderId="12" xfId="0" applyFont="1" applyBorder="1" applyAlignment="1" applyProtection="1">
      <protection hidden="1"/>
    </xf>
    <xf numFmtId="0" fontId="46" fillId="0" borderId="0" xfId="0" applyFont="1" applyBorder="1" applyAlignment="1" applyProtection="1">
      <protection hidden="1"/>
    </xf>
    <xf numFmtId="0" fontId="1" fillId="0" borderId="17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" fillId="0" borderId="28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1" fillId="0" borderId="20" xfId="0" applyFont="1" applyBorder="1" applyProtection="1"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1" fillId="0" borderId="0" xfId="0" applyFont="1" applyFill="1" applyBorder="1" applyProtection="1">
      <protection hidden="1"/>
    </xf>
    <xf numFmtId="0" fontId="38" fillId="0" borderId="0" xfId="34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protection hidden="1"/>
    </xf>
    <xf numFmtId="0" fontId="20" fillId="0" borderId="12" xfId="0" applyFont="1" applyBorder="1" applyAlignment="1" applyProtection="1">
      <alignment horizontal="center"/>
      <protection hidden="1"/>
    </xf>
    <xf numFmtId="0" fontId="55" fillId="0" borderId="0" xfId="0" applyFont="1" applyBorder="1" applyAlignment="1" applyProtection="1">
      <alignment horizontal="left"/>
      <protection hidden="1"/>
    </xf>
    <xf numFmtId="0" fontId="56" fillId="0" borderId="0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protection hidden="1"/>
    </xf>
    <xf numFmtId="0" fontId="1" fillId="0" borderId="20" xfId="0" applyFont="1" applyBorder="1" applyAlignment="1" applyProtection="1">
      <protection hidden="1"/>
    </xf>
    <xf numFmtId="0" fontId="52" fillId="0" borderId="0" xfId="0" applyFont="1" applyBorder="1" applyAlignment="1" applyProtection="1">
      <protection hidden="1"/>
    </xf>
    <xf numFmtId="0" fontId="52" fillId="0" borderId="12" xfId="0" applyFont="1" applyBorder="1" applyAlignment="1" applyProtection="1">
      <protection hidden="1"/>
    </xf>
    <xf numFmtId="0" fontId="19" fillId="0" borderId="0" xfId="0" applyFont="1" applyBorder="1" applyAlignment="1" applyProtection="1">
      <protection hidden="1"/>
    </xf>
    <xf numFmtId="171" fontId="1" fillId="0" borderId="0" xfId="0" quotePrefix="1" applyNumberFormat="1" applyFont="1" applyFill="1" applyBorder="1" applyAlignment="1" applyProtection="1">
      <alignment horizontal="right"/>
      <protection hidden="1"/>
    </xf>
    <xf numFmtId="0" fontId="1" fillId="0" borderId="11" xfId="0" applyFont="1" applyBorder="1" applyProtection="1">
      <protection hidden="1"/>
    </xf>
    <xf numFmtId="0" fontId="1" fillId="0" borderId="30" xfId="0" applyFont="1" applyBorder="1" applyProtection="1">
      <protection hidden="1"/>
    </xf>
    <xf numFmtId="0" fontId="1" fillId="0" borderId="12" xfId="0" applyFont="1" applyBorder="1" applyAlignment="1" applyProtection="1">
      <alignment horizontal="right"/>
      <protection hidden="1"/>
    </xf>
    <xf numFmtId="0" fontId="1" fillId="0" borderId="26" xfId="0" applyFont="1" applyFill="1" applyBorder="1" applyAlignment="1" applyProtection="1">
      <protection hidden="1"/>
    </xf>
    <xf numFmtId="0" fontId="1" fillId="0" borderId="19" xfId="0" applyFont="1" applyFill="1" applyBorder="1" applyAlignment="1" applyProtection="1">
      <protection hidden="1"/>
    </xf>
    <xf numFmtId="0" fontId="1" fillId="0" borderId="22" xfId="0" applyFont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right"/>
      <protection hidden="1"/>
    </xf>
    <xf numFmtId="1" fontId="1" fillId="25" borderId="14" xfId="0" applyNumberFormat="1" applyFont="1" applyFill="1" applyBorder="1" applyAlignment="1" applyProtection="1">
      <protection locked="0"/>
    </xf>
    <xf numFmtId="2" fontId="1" fillId="25" borderId="14" xfId="0" applyNumberFormat="1" applyFont="1" applyFill="1" applyBorder="1" applyAlignment="1" applyProtection="1">
      <protection locked="0"/>
    </xf>
    <xf numFmtId="1" fontId="1" fillId="27" borderId="14" xfId="0" applyNumberFormat="1" applyFont="1" applyFill="1" applyBorder="1" applyAlignment="1" applyProtection="1">
      <protection locked="0"/>
    </xf>
    <xf numFmtId="170" fontId="1" fillId="25" borderId="14" xfId="0" applyNumberFormat="1" applyFont="1" applyFill="1" applyBorder="1" applyAlignment="1" applyProtection="1">
      <protection locked="0"/>
    </xf>
    <xf numFmtId="1" fontId="1" fillId="27" borderId="14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57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51" fillId="0" borderId="0" xfId="0" applyFont="1" applyBorder="1" applyAlignment="1" applyProtection="1">
      <protection hidden="1"/>
    </xf>
    <xf numFmtId="0" fontId="54" fillId="0" borderId="11" xfId="0" applyFont="1" applyBorder="1" applyAlignment="1" applyProtection="1">
      <alignment horizontal="left"/>
      <protection hidden="1"/>
    </xf>
    <xf numFmtId="0" fontId="48" fillId="0" borderId="11" xfId="0" applyFont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49" fillId="0" borderId="22" xfId="0" applyFont="1" applyBorder="1" applyAlignment="1" applyProtection="1">
      <alignment horizontal="left"/>
      <protection hidden="1"/>
    </xf>
    <xf numFmtId="1" fontId="1" fillId="25" borderId="32" xfId="0" applyNumberFormat="1" applyFont="1" applyFill="1" applyBorder="1" applyAlignment="1" applyProtection="1">
      <protection locked="0"/>
    </xf>
    <xf numFmtId="172" fontId="1" fillId="0" borderId="14" xfId="0" applyNumberFormat="1" applyFont="1" applyFill="1" applyBorder="1" applyAlignment="1" applyProtection="1">
      <protection hidden="1"/>
    </xf>
    <xf numFmtId="0" fontId="0" fillId="0" borderId="14" xfId="0" applyFont="1" applyFill="1" applyBorder="1"/>
    <xf numFmtId="0" fontId="0" fillId="0" borderId="14" xfId="0" applyBorder="1" applyAlignment="1">
      <alignment horizontal="center"/>
    </xf>
    <xf numFmtId="0" fontId="35" fillId="0" borderId="0" xfId="0" applyFont="1" applyFill="1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32" xfId="0" applyBorder="1" applyProtection="1">
      <protection hidden="1"/>
    </xf>
    <xf numFmtId="0" fontId="52" fillId="0" borderId="0" xfId="0" applyFont="1" applyBorder="1" applyAlignment="1" applyProtection="1">
      <alignment horizontal="right" vertical="top" wrapText="1"/>
      <protection hidden="1"/>
    </xf>
    <xf numFmtId="0" fontId="52" fillId="0" borderId="19" xfId="0" applyFont="1" applyBorder="1" applyAlignment="1" applyProtection="1">
      <alignment horizontal="right" vertical="top" wrapText="1"/>
      <protection hidden="1"/>
    </xf>
    <xf numFmtId="165" fontId="52" fillId="0" borderId="19" xfId="0" applyNumberFormat="1" applyFont="1" applyBorder="1" applyAlignment="1" applyProtection="1">
      <alignment horizontal="center" vertical="top" wrapText="1"/>
      <protection hidden="1"/>
    </xf>
    <xf numFmtId="165" fontId="52" fillId="0" borderId="20" xfId="0" applyNumberFormat="1" applyFont="1" applyBorder="1" applyAlignment="1" applyProtection="1">
      <alignment horizontal="center" vertical="top" wrapText="1"/>
      <protection hidden="1"/>
    </xf>
    <xf numFmtId="165" fontId="51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>
      <alignment horizontal="center"/>
    </xf>
    <xf numFmtId="0" fontId="51" fillId="0" borderId="0" xfId="0" applyFont="1" applyBorder="1" applyAlignment="1" applyProtection="1">
      <alignment wrapText="1"/>
      <protection hidden="1"/>
    </xf>
    <xf numFmtId="0" fontId="51" fillId="0" borderId="12" xfId="0" applyFont="1" applyBorder="1" applyAlignment="1" applyProtection="1">
      <alignment wrapText="1"/>
      <protection hidden="1"/>
    </xf>
    <xf numFmtId="165" fontId="60" fillId="0" borderId="12" xfId="0" applyNumberFormat="1" applyFont="1" applyBorder="1" applyAlignment="1" applyProtection="1">
      <alignment horizontal="right" vertical="top"/>
      <protection hidden="1"/>
    </xf>
    <xf numFmtId="0" fontId="1" fillId="0" borderId="31" xfId="0" applyFont="1" applyFill="1" applyBorder="1"/>
    <xf numFmtId="0" fontId="0" fillId="0" borderId="14" xfId="0" applyFill="1" applyBorder="1"/>
    <xf numFmtId="0" fontId="24" fillId="0" borderId="14" xfId="0" applyFont="1" applyFill="1" applyBorder="1" applyAlignment="1" applyProtection="1">
      <alignment horizontal="center"/>
      <protection hidden="1"/>
    </xf>
    <xf numFmtId="0" fontId="0" fillId="0" borderId="67" xfId="0" applyFont="1" applyFill="1" applyBorder="1" applyProtection="1">
      <protection hidden="1"/>
    </xf>
    <xf numFmtId="0" fontId="1" fillId="0" borderId="19" xfId="0" applyNumberFormat="1" applyFont="1" applyBorder="1" applyAlignment="1" applyProtection="1">
      <protection hidden="1"/>
    </xf>
    <xf numFmtId="0" fontId="62" fillId="0" borderId="12" xfId="0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>
      <alignment horizontal="right" vertical="top" wrapText="1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18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1" fillId="25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1" fillId="38" borderId="27" xfId="0" applyFont="1" applyFill="1" applyBorder="1" applyAlignment="1">
      <alignment horizontal="left" vertical="top"/>
    </xf>
    <xf numFmtId="0" fontId="1" fillId="38" borderId="11" xfId="0" applyFont="1" applyFill="1" applyBorder="1" applyAlignment="1">
      <alignment horizontal="left" vertical="top"/>
    </xf>
    <xf numFmtId="0" fontId="1" fillId="38" borderId="3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8" borderId="0" xfId="0" applyFont="1" applyFill="1" applyBorder="1" applyAlignment="1">
      <alignment horizontal="left" vertical="top"/>
    </xf>
    <xf numFmtId="0" fontId="1" fillId="38" borderId="12" xfId="0" applyFont="1" applyFill="1" applyBorder="1" applyAlignment="1">
      <alignment horizontal="left" vertical="top"/>
    </xf>
    <xf numFmtId="0" fontId="1" fillId="38" borderId="25" xfId="0" applyFont="1" applyFill="1" applyBorder="1" applyAlignment="1">
      <alignment horizontal="left" vertical="top"/>
    </xf>
    <xf numFmtId="0" fontId="1" fillId="38" borderId="22" xfId="0" applyFont="1" applyFill="1" applyBorder="1" applyAlignment="1">
      <alignment horizontal="left" vertical="top"/>
    </xf>
    <xf numFmtId="0" fontId="1" fillId="38" borderId="23" xfId="0" applyFont="1" applyFill="1" applyBorder="1" applyAlignment="1">
      <alignment horizontal="left" vertical="top"/>
    </xf>
    <xf numFmtId="0" fontId="24" fillId="38" borderId="41" xfId="0" applyFont="1" applyFill="1" applyBorder="1" applyAlignment="1">
      <alignment horizontal="center"/>
    </xf>
    <xf numFmtId="0" fontId="24" fillId="38" borderId="42" xfId="0" applyFont="1" applyFill="1" applyBorder="1" applyAlignment="1">
      <alignment horizontal="center"/>
    </xf>
    <xf numFmtId="0" fontId="24" fillId="38" borderId="43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left" vertical="top" wrapText="1"/>
      <protection hidden="1"/>
    </xf>
    <xf numFmtId="0" fontId="20" fillId="0" borderId="12" xfId="0" applyFont="1" applyBorder="1" applyAlignment="1" applyProtection="1">
      <alignment horizontal="left" vertical="top" wrapText="1"/>
      <protection hidden="1"/>
    </xf>
    <xf numFmtId="0" fontId="20" fillId="0" borderId="18" xfId="0" applyFont="1" applyBorder="1" applyAlignment="1" applyProtection="1">
      <alignment horizontal="left" vertical="top" wrapText="1"/>
      <protection hidden="1"/>
    </xf>
    <xf numFmtId="0" fontId="20" fillId="0" borderId="28" xfId="0" applyFont="1" applyBorder="1" applyAlignment="1" applyProtection="1">
      <alignment horizontal="left" vertical="top" wrapText="1"/>
      <protection hidden="1"/>
    </xf>
    <xf numFmtId="0" fontId="36" fillId="0" borderId="0" xfId="0" applyFont="1" applyFill="1" applyBorder="1" applyAlignment="1" applyProtection="1">
      <alignment horizontal="left"/>
      <protection hidden="1"/>
    </xf>
    <xf numFmtId="0" fontId="19" fillId="27" borderId="31" xfId="0" applyFont="1" applyFill="1" applyBorder="1" applyAlignment="1" applyProtection="1">
      <alignment horizontal="center"/>
      <protection locked="0"/>
    </xf>
    <xf numFmtId="0" fontId="19" fillId="27" borderId="40" xfId="0" applyFont="1" applyFill="1" applyBorder="1" applyAlignment="1" applyProtection="1">
      <alignment horizontal="center"/>
      <protection locked="0"/>
    </xf>
    <xf numFmtId="0" fontId="19" fillId="27" borderId="21" xfId="0" applyFont="1" applyFill="1" applyBorder="1" applyAlignment="1" applyProtection="1">
      <alignment horizontal="center"/>
      <protection locked="0"/>
    </xf>
    <xf numFmtId="0" fontId="39" fillId="24" borderId="29" xfId="0" applyFont="1" applyFill="1" applyBorder="1" applyAlignment="1" applyProtection="1">
      <alignment horizontal="center" vertical="center"/>
      <protection hidden="1"/>
    </xf>
    <xf numFmtId="0" fontId="39" fillId="24" borderId="10" xfId="0" applyFont="1" applyFill="1" applyBorder="1" applyAlignment="1" applyProtection="1">
      <alignment horizontal="center" vertical="center"/>
      <protection hidden="1"/>
    </xf>
    <xf numFmtId="0" fontId="39" fillId="24" borderId="24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49" fontId="1" fillId="25" borderId="0" xfId="0" applyNumberFormat="1" applyFont="1" applyFill="1" applyBorder="1" applyAlignment="1" applyProtection="1">
      <alignment horizontal="center" vertical="top"/>
      <protection locked="0"/>
    </xf>
    <xf numFmtId="49" fontId="1" fillId="25" borderId="12" xfId="0" applyNumberFormat="1" applyFont="1" applyFill="1" applyBorder="1" applyAlignment="1" applyProtection="1">
      <alignment horizontal="center" vertical="top"/>
      <protection locked="0"/>
    </xf>
    <xf numFmtId="49" fontId="1" fillId="25" borderId="22" xfId="0" applyNumberFormat="1" applyFont="1" applyFill="1" applyBorder="1" applyAlignment="1" applyProtection="1">
      <alignment horizontal="center" vertical="top"/>
      <protection locked="0"/>
    </xf>
    <xf numFmtId="49" fontId="1" fillId="25" borderId="23" xfId="0" applyNumberFormat="1" applyFont="1" applyFill="1" applyBorder="1" applyAlignment="1" applyProtection="1">
      <alignment horizontal="center" vertical="top"/>
      <protection locked="0"/>
    </xf>
    <xf numFmtId="0" fontId="51" fillId="0" borderId="0" xfId="0" applyNumberFormat="1" applyFont="1" applyBorder="1" applyAlignment="1" applyProtection="1">
      <alignment horizontal="left" vertical="top" wrapText="1"/>
      <protection hidden="1"/>
    </xf>
    <xf numFmtId="0" fontId="51" fillId="0" borderId="12" xfId="0" applyNumberFormat="1" applyFont="1" applyBorder="1" applyAlignment="1" applyProtection="1">
      <alignment horizontal="left" vertical="top" wrapText="1"/>
      <protection hidden="1"/>
    </xf>
    <xf numFmtId="0" fontId="39" fillId="27" borderId="0" xfId="0" applyFont="1" applyFill="1" applyBorder="1" applyAlignment="1" applyProtection="1">
      <alignment horizontal="center" vertical="center"/>
      <protection locked="0"/>
    </xf>
    <xf numFmtId="0" fontId="39" fillId="27" borderId="12" xfId="0" applyFont="1" applyFill="1" applyBorder="1" applyAlignment="1" applyProtection="1">
      <alignment horizontal="center" vertical="center"/>
      <protection locked="0"/>
    </xf>
    <xf numFmtId="0" fontId="36" fillId="0" borderId="22" xfId="0" applyFont="1" applyFill="1" applyBorder="1" applyAlignment="1" applyProtection="1">
      <alignment horizontal="left"/>
      <protection hidden="1"/>
    </xf>
    <xf numFmtId="49" fontId="1" fillId="25" borderId="0" xfId="0" applyNumberFormat="1" applyFont="1" applyFill="1" applyBorder="1" applyAlignment="1" applyProtection="1">
      <alignment horizontal="left" vertical="top"/>
      <protection locked="0"/>
    </xf>
    <xf numFmtId="49" fontId="1" fillId="25" borderId="12" xfId="0" applyNumberFormat="1" applyFont="1" applyFill="1" applyBorder="1" applyAlignment="1" applyProtection="1">
      <alignment horizontal="left" vertical="top"/>
      <protection locked="0"/>
    </xf>
    <xf numFmtId="49" fontId="1" fillId="25" borderId="18" xfId="0" applyNumberFormat="1" applyFont="1" applyFill="1" applyBorder="1" applyAlignment="1" applyProtection="1">
      <alignment horizontal="left" vertical="top"/>
      <protection locked="0"/>
    </xf>
    <xf numFmtId="49" fontId="1" fillId="25" borderId="28" xfId="0" applyNumberFormat="1" applyFont="1" applyFill="1" applyBorder="1" applyAlignment="1" applyProtection="1">
      <alignment horizontal="left" vertical="top"/>
      <protection locked="0"/>
    </xf>
    <xf numFmtId="49" fontId="1" fillId="25" borderId="0" xfId="0" applyNumberFormat="1" applyFont="1" applyFill="1" applyBorder="1" applyAlignment="1" applyProtection="1">
      <alignment horizontal="left"/>
      <protection locked="0"/>
    </xf>
    <xf numFmtId="166" fontId="20" fillId="0" borderId="0" xfId="0" applyNumberFormat="1" applyFont="1" applyBorder="1" applyAlignment="1" applyProtection="1">
      <alignment horizontal="right"/>
      <protection hidden="1"/>
    </xf>
    <xf numFmtId="166" fontId="20" fillId="0" borderId="12" xfId="0" applyNumberFormat="1" applyFont="1" applyBorder="1" applyAlignment="1" applyProtection="1">
      <alignment horizontal="right"/>
      <protection hidden="1"/>
    </xf>
    <xf numFmtId="0" fontId="40" fillId="0" borderId="0" xfId="0" applyFont="1" applyBorder="1" applyAlignment="1" applyProtection="1">
      <alignment horizontal="center" vertical="top" wrapText="1"/>
      <protection hidden="1"/>
    </xf>
    <xf numFmtId="0" fontId="40" fillId="0" borderId="12" xfId="0" applyFont="1" applyBorder="1" applyAlignment="1" applyProtection="1">
      <alignment horizontal="center" vertical="top" wrapText="1"/>
      <protection hidden="1"/>
    </xf>
    <xf numFmtId="0" fontId="1" fillId="27" borderId="0" xfId="0" applyFont="1" applyFill="1" applyBorder="1" applyAlignment="1" applyProtection="1">
      <alignment horizontal="left"/>
      <protection locked="0"/>
    </xf>
    <xf numFmtId="0" fontId="58" fillId="0" borderId="0" xfId="38" applyFont="1" applyBorder="1" applyAlignment="1" applyProtection="1">
      <alignment horizontal="right" wrapText="1"/>
      <protection hidden="1"/>
    </xf>
    <xf numFmtId="0" fontId="58" fillId="0" borderId="12" xfId="38" applyFont="1" applyBorder="1" applyAlignment="1" applyProtection="1">
      <alignment horizontal="right" wrapText="1"/>
      <protection hidden="1"/>
    </xf>
    <xf numFmtId="0" fontId="58" fillId="0" borderId="18" xfId="0" applyFont="1" applyBorder="1" applyAlignment="1" applyProtection="1">
      <alignment horizontal="right" wrapText="1"/>
      <protection hidden="1"/>
    </xf>
    <xf numFmtId="0" fontId="58" fillId="0" borderId="28" xfId="0" applyFont="1" applyBorder="1" applyAlignment="1" applyProtection="1">
      <alignment horizontal="right" wrapText="1"/>
      <protection hidden="1"/>
    </xf>
    <xf numFmtId="0" fontId="20" fillId="0" borderId="18" xfId="0" applyFont="1" applyBorder="1" applyAlignment="1" applyProtection="1">
      <alignment horizontal="left"/>
      <protection hidden="1"/>
    </xf>
    <xf numFmtId="0" fontId="20" fillId="0" borderId="28" xfId="0" applyFont="1" applyBorder="1" applyAlignment="1" applyProtection="1">
      <alignment horizontal="left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1" fillId="0" borderId="19" xfId="0" applyFont="1" applyFill="1" applyBorder="1" applyAlignment="1" applyProtection="1">
      <alignment horizontal="center"/>
      <protection hidden="1"/>
    </xf>
    <xf numFmtId="0" fontId="21" fillId="0" borderId="2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 horizontal="right"/>
      <protection hidden="1"/>
    </xf>
    <xf numFmtId="0" fontId="50" fillId="0" borderId="12" xfId="0" applyFont="1" applyFill="1" applyBorder="1" applyAlignment="1" applyProtection="1">
      <alignment horizontal="right"/>
      <protection hidden="1"/>
    </xf>
    <xf numFmtId="0" fontId="60" fillId="0" borderId="18" xfId="0" applyFont="1" applyBorder="1" applyAlignment="1" applyProtection="1">
      <alignment horizontal="right"/>
      <protection hidden="1"/>
    </xf>
    <xf numFmtId="0" fontId="60" fillId="0" borderId="28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39" fillId="24" borderId="27" xfId="0" applyFont="1" applyFill="1" applyBorder="1" applyAlignment="1" applyProtection="1">
      <alignment horizontal="center" vertical="center"/>
      <protection hidden="1"/>
    </xf>
    <xf numFmtId="0" fontId="38" fillId="0" borderId="0" xfId="34" applyBorder="1" applyAlignment="1" applyProtection="1">
      <alignment horizontal="center"/>
      <protection hidden="1"/>
    </xf>
    <xf numFmtId="0" fontId="38" fillId="0" borderId="12" xfId="34" applyBorder="1" applyAlignment="1" applyProtection="1">
      <alignment horizontal="center"/>
      <protection hidden="1"/>
    </xf>
    <xf numFmtId="0" fontId="1" fillId="27" borderId="14" xfId="0" applyFont="1" applyFill="1" applyBorder="1" applyAlignment="1" applyProtection="1">
      <alignment horizontal="left"/>
      <protection locked="0"/>
    </xf>
    <xf numFmtId="0" fontId="26" fillId="24" borderId="26" xfId="0" applyFont="1" applyFill="1" applyBorder="1" applyAlignment="1" applyProtection="1">
      <alignment horizontal="center"/>
      <protection hidden="1"/>
    </xf>
    <xf numFmtId="0" fontId="26" fillId="24" borderId="0" xfId="0" applyFont="1" applyFill="1" applyBorder="1" applyAlignment="1" applyProtection="1">
      <alignment horizontal="center"/>
      <protection hidden="1"/>
    </xf>
    <xf numFmtId="0" fontId="26" fillId="24" borderId="12" xfId="0" applyFont="1" applyFill="1" applyBorder="1" applyAlignment="1" applyProtection="1">
      <alignment horizontal="center"/>
      <protection hidden="1"/>
    </xf>
    <xf numFmtId="2" fontId="26" fillId="24" borderId="26" xfId="0" applyNumberFormat="1" applyFont="1" applyFill="1" applyBorder="1" applyAlignment="1" applyProtection="1">
      <alignment horizontal="right"/>
      <protection hidden="1"/>
    </xf>
    <xf numFmtId="2" fontId="26" fillId="24" borderId="0" xfId="0" applyNumberFormat="1" applyFont="1" applyFill="1" applyBorder="1" applyAlignment="1" applyProtection="1">
      <alignment horizontal="right"/>
      <protection hidden="1"/>
    </xf>
    <xf numFmtId="2" fontId="26" fillId="24" borderId="12" xfId="0" applyNumberFormat="1" applyFont="1" applyFill="1" applyBorder="1" applyAlignment="1" applyProtection="1">
      <alignment horizontal="right"/>
      <protection hidden="1"/>
    </xf>
    <xf numFmtId="0" fontId="1" fillId="27" borderId="31" xfId="0" applyFont="1" applyFill="1" applyBorder="1" applyAlignment="1" applyProtection="1">
      <alignment horizontal="center"/>
      <protection locked="0"/>
    </xf>
    <xf numFmtId="0" fontId="1" fillId="27" borderId="40" xfId="0" applyFont="1" applyFill="1" applyBorder="1" applyAlignment="1" applyProtection="1">
      <alignment horizontal="center"/>
      <protection locked="0"/>
    </xf>
    <xf numFmtId="0" fontId="1" fillId="27" borderId="21" xfId="0" applyFont="1" applyFill="1" applyBorder="1" applyAlignment="1" applyProtection="1">
      <alignment horizontal="center"/>
      <protection locked="0"/>
    </xf>
    <xf numFmtId="2" fontId="1" fillId="27" borderId="14" xfId="0" applyNumberFormat="1" applyFont="1" applyFill="1" applyBorder="1" applyAlignment="1" applyProtection="1">
      <alignment horizontal="right"/>
      <protection locked="0"/>
    </xf>
    <xf numFmtId="0" fontId="1" fillId="24" borderId="22" xfId="0" applyFont="1" applyFill="1" applyBorder="1" applyAlignment="1" applyProtection="1">
      <alignment horizontal="center"/>
      <protection hidden="1"/>
    </xf>
    <xf numFmtId="0" fontId="1" fillId="24" borderId="23" xfId="0" applyFont="1" applyFill="1" applyBorder="1" applyAlignment="1" applyProtection="1">
      <alignment horizontal="center"/>
      <protection hidden="1"/>
    </xf>
    <xf numFmtId="168" fontId="1" fillId="27" borderId="1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49" fontId="1" fillId="27" borderId="14" xfId="0" applyNumberFormat="1" applyFont="1" applyFill="1" applyBorder="1" applyAlignment="1" applyProtection="1">
      <alignment horizontal="center" vertical="top" wrapText="1"/>
      <protection locked="0"/>
    </xf>
    <xf numFmtId="0" fontId="30" fillId="0" borderId="42" xfId="0" applyFont="1" applyBorder="1" applyAlignment="1" applyProtection="1">
      <alignment horizontal="right" vertical="center"/>
      <protection hidden="1"/>
    </xf>
    <xf numFmtId="0" fontId="30" fillId="0" borderId="43" xfId="0" applyFont="1" applyBorder="1" applyAlignment="1" applyProtection="1">
      <alignment horizontal="right" vertical="center"/>
      <protection hidden="1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 wrapText="1"/>
      <protection hidden="1"/>
    </xf>
    <xf numFmtId="0" fontId="51" fillId="0" borderId="12" xfId="0" applyFont="1" applyBorder="1" applyAlignment="1" applyProtection="1">
      <alignment horizontal="left" wrapText="1"/>
      <protection hidden="1"/>
    </xf>
    <xf numFmtId="0" fontId="26" fillId="24" borderId="33" xfId="0" applyFont="1" applyFill="1" applyBorder="1" applyAlignment="1" applyProtection="1">
      <alignment horizontal="center"/>
      <protection hidden="1"/>
    </xf>
    <xf numFmtId="0" fontId="26" fillId="24" borderId="11" xfId="0" applyFont="1" applyFill="1" applyBorder="1" applyAlignment="1" applyProtection="1">
      <alignment horizontal="center"/>
      <protection hidden="1"/>
    </xf>
    <xf numFmtId="0" fontId="26" fillId="24" borderId="30" xfId="0" applyFont="1" applyFill="1" applyBorder="1" applyAlignment="1" applyProtection="1">
      <alignment horizontal="center"/>
      <protection hidden="1"/>
    </xf>
    <xf numFmtId="0" fontId="26" fillId="24" borderId="35" xfId="0" applyFont="1" applyFill="1" applyBorder="1" applyAlignment="1" applyProtection="1">
      <alignment horizontal="center"/>
      <protection hidden="1"/>
    </xf>
    <xf numFmtId="0" fontId="26" fillId="24" borderId="22" xfId="0" applyFont="1" applyFill="1" applyBorder="1" applyAlignment="1" applyProtection="1">
      <alignment horizontal="center"/>
      <protection hidden="1"/>
    </xf>
    <xf numFmtId="0" fontId="26" fillId="24" borderId="23" xfId="0" applyFont="1" applyFill="1" applyBorder="1" applyAlignment="1" applyProtection="1">
      <alignment horizontal="center"/>
      <protection hidden="1"/>
    </xf>
    <xf numFmtId="1" fontId="19" fillId="0" borderId="32" xfId="0" applyNumberFormat="1" applyFont="1" applyBorder="1" applyAlignment="1" applyProtection="1">
      <alignment horizontal="left"/>
      <protection hidden="1"/>
    </xf>
    <xf numFmtId="1" fontId="19" fillId="0" borderId="14" xfId="0" applyNumberFormat="1" applyFont="1" applyBorder="1" applyAlignment="1" applyProtection="1">
      <alignment horizontal="left"/>
      <protection hidden="1"/>
    </xf>
    <xf numFmtId="0" fontId="1" fillId="25" borderId="0" xfId="0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1" fillId="25" borderId="0" xfId="0" applyFont="1" applyFill="1" applyBorder="1" applyAlignment="1" applyProtection="1">
      <alignment horizontal="center" vertical="top" wrapText="1"/>
      <protection locked="0"/>
    </xf>
    <xf numFmtId="0" fontId="1" fillId="25" borderId="0" xfId="0" applyFont="1" applyFill="1" applyBorder="1" applyAlignment="1" applyProtection="1">
      <alignment horizontal="center" vertical="top"/>
      <protection locked="0"/>
    </xf>
    <xf numFmtId="0" fontId="1" fillId="25" borderId="12" xfId="0" applyFont="1" applyFill="1" applyBorder="1" applyAlignment="1" applyProtection="1">
      <alignment horizontal="center" vertical="top"/>
      <protection locked="0"/>
    </xf>
    <xf numFmtId="0" fontId="1" fillId="25" borderId="18" xfId="0" applyFont="1" applyFill="1" applyBorder="1" applyAlignment="1" applyProtection="1">
      <alignment horizontal="center" vertical="top"/>
      <protection locked="0"/>
    </xf>
    <xf numFmtId="0" fontId="1" fillId="25" borderId="28" xfId="0" applyFont="1" applyFill="1" applyBorder="1" applyAlignment="1" applyProtection="1">
      <alignment horizontal="center" vertical="top"/>
      <protection locked="0"/>
    </xf>
    <xf numFmtId="0" fontId="1" fillId="25" borderId="0" xfId="0" applyFont="1" applyFill="1" applyBorder="1" applyAlignment="1" applyProtection="1">
      <alignment horizontal="left"/>
      <protection locked="0"/>
    </xf>
    <xf numFmtId="0" fontId="1" fillId="25" borderId="18" xfId="0" applyFont="1" applyFill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164" fontId="1" fillId="25" borderId="0" xfId="0" applyNumberFormat="1" applyFont="1" applyFill="1" applyBorder="1" applyAlignment="1" applyProtection="1">
      <alignment horizontal="center"/>
      <protection locked="0"/>
    </xf>
    <xf numFmtId="0" fontId="1" fillId="25" borderId="0" xfId="0" applyFont="1" applyFill="1" applyBorder="1" applyAlignment="1" applyProtection="1">
      <alignment horizontal="center" vertical="center"/>
      <protection locked="0"/>
    </xf>
    <xf numFmtId="0" fontId="1" fillId="25" borderId="12" xfId="0" applyFont="1" applyFill="1" applyBorder="1" applyAlignment="1" applyProtection="1">
      <alignment horizontal="center" vertical="center"/>
      <protection locked="0"/>
    </xf>
    <xf numFmtId="0" fontId="1" fillId="25" borderId="0" xfId="0" applyFont="1" applyFill="1" applyBorder="1" applyAlignment="1" applyProtection="1">
      <alignment horizontal="center" vertical="center" wrapText="1"/>
      <protection locked="0"/>
    </xf>
    <xf numFmtId="0" fontId="1" fillId="25" borderId="12" xfId="0" applyFont="1" applyFill="1" applyBorder="1" applyAlignment="1" applyProtection="1">
      <alignment horizontal="center" vertical="center" wrapText="1"/>
      <protection locked="0"/>
    </xf>
    <xf numFmtId="0" fontId="1" fillId="27" borderId="0" xfId="0" applyFont="1" applyFill="1" applyBorder="1" applyAlignment="1" applyProtection="1">
      <alignment horizontal="center"/>
      <protection locked="0"/>
    </xf>
    <xf numFmtId="0" fontId="1" fillId="27" borderId="12" xfId="0" applyFont="1" applyFill="1" applyBorder="1" applyAlignment="1" applyProtection="1">
      <alignment horizontal="center"/>
      <protection locked="0"/>
    </xf>
    <xf numFmtId="2" fontId="28" fillId="24" borderId="26" xfId="0" applyNumberFormat="1" applyFont="1" applyFill="1" applyBorder="1" applyAlignment="1" applyProtection="1">
      <alignment horizontal="right" vertical="center"/>
      <protection hidden="1"/>
    </xf>
    <xf numFmtId="2" fontId="28" fillId="24" borderId="0" xfId="0" applyNumberFormat="1" applyFont="1" applyFill="1" applyBorder="1" applyAlignment="1" applyProtection="1">
      <alignment horizontal="right" vertical="center"/>
      <protection hidden="1"/>
    </xf>
    <xf numFmtId="2" fontId="28" fillId="24" borderId="12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20" fillId="0" borderId="0" xfId="0" applyFont="1" applyBorder="1" applyAlignment="1" applyProtection="1">
      <alignment horizontal="left"/>
      <protection hidden="1"/>
    </xf>
    <xf numFmtId="0" fontId="19" fillId="27" borderId="60" xfId="0" applyFont="1" applyFill="1" applyBorder="1" applyAlignment="1" applyProtection="1">
      <alignment horizontal="center"/>
      <protection locked="0"/>
    </xf>
    <xf numFmtId="0" fontId="19" fillId="27" borderId="61" xfId="0" applyFont="1" applyFill="1" applyBorder="1" applyAlignment="1" applyProtection="1">
      <alignment horizontal="center"/>
      <protection locked="0"/>
    </xf>
    <xf numFmtId="0" fontId="19" fillId="27" borderId="56" xfId="0" applyFont="1" applyFill="1" applyBorder="1" applyAlignment="1" applyProtection="1">
      <alignment horizontal="center"/>
      <protection locked="0"/>
    </xf>
    <xf numFmtId="0" fontId="39" fillId="24" borderId="25" xfId="0" applyFont="1" applyFill="1" applyBorder="1" applyAlignment="1" applyProtection="1">
      <alignment horizontal="center" vertical="center"/>
      <protection hidden="1"/>
    </xf>
    <xf numFmtId="0" fontId="1" fillId="27" borderId="14" xfId="0" applyFont="1" applyFill="1" applyBorder="1" applyAlignment="1" applyProtection="1">
      <alignment horizontal="center"/>
      <protection locked="0"/>
    </xf>
    <xf numFmtId="2" fontId="22" fillId="27" borderId="34" xfId="0" applyNumberFormat="1" applyFont="1" applyFill="1" applyBorder="1" applyAlignment="1" applyProtection="1">
      <alignment horizontal="right"/>
      <protection locked="0"/>
    </xf>
    <xf numFmtId="2" fontId="22" fillId="27" borderId="47" xfId="0" applyNumberFormat="1" applyFont="1" applyFill="1" applyBorder="1" applyAlignment="1" applyProtection="1">
      <alignment horizontal="right"/>
      <protection locked="0"/>
    </xf>
    <xf numFmtId="2" fontId="26" fillId="24" borderId="13" xfId="0" applyNumberFormat="1" applyFont="1" applyFill="1" applyBorder="1" applyAlignment="1" applyProtection="1">
      <alignment horizontal="right"/>
      <protection hidden="1"/>
    </xf>
    <xf numFmtId="2" fontId="26" fillId="24" borderId="19" xfId="0" applyNumberFormat="1" applyFont="1" applyFill="1" applyBorder="1" applyAlignment="1" applyProtection="1">
      <alignment horizontal="right"/>
      <protection hidden="1"/>
    </xf>
    <xf numFmtId="2" fontId="26" fillId="24" borderId="20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25" borderId="0" xfId="0" applyNumberFormat="1" applyFont="1" applyFill="1" applyBorder="1" applyAlignment="1" applyProtection="1">
      <alignment horizontal="left" vertical="top" wrapText="1"/>
      <protection locked="0"/>
    </xf>
    <xf numFmtId="49" fontId="1" fillId="25" borderId="12" xfId="0" applyNumberFormat="1" applyFont="1" applyFill="1" applyBorder="1" applyAlignment="1" applyProtection="1">
      <alignment horizontal="left" vertical="top" wrapText="1"/>
      <protection locked="0"/>
    </xf>
    <xf numFmtId="49" fontId="1" fillId="25" borderId="22" xfId="0" applyNumberFormat="1" applyFont="1" applyFill="1" applyBorder="1" applyAlignment="1" applyProtection="1">
      <alignment horizontal="left" vertical="top" wrapText="1"/>
      <protection locked="0"/>
    </xf>
    <xf numFmtId="49" fontId="1" fillId="25" borderId="23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NumberFormat="1" applyFont="1" applyBorder="1" applyAlignment="1" applyProtection="1">
      <alignment horizontal="center" vertical="top" wrapText="1"/>
      <protection hidden="1"/>
    </xf>
    <xf numFmtId="0" fontId="43" fillId="0" borderId="12" xfId="0" applyNumberFormat="1" applyFont="1" applyBorder="1" applyAlignment="1" applyProtection="1">
      <alignment horizontal="center" vertical="top" wrapText="1"/>
      <protection hidden="1"/>
    </xf>
    <xf numFmtId="169" fontId="30" fillId="0" borderId="41" xfId="0" applyNumberFormat="1" applyFont="1" applyBorder="1" applyAlignment="1" applyProtection="1">
      <alignment horizontal="center" vertical="center"/>
      <protection hidden="1"/>
    </xf>
    <xf numFmtId="169" fontId="30" fillId="0" borderId="42" xfId="0" applyNumberFormat="1" applyFont="1" applyBorder="1" applyAlignment="1" applyProtection="1">
      <alignment horizontal="center" vertical="center"/>
      <protection hidden="1"/>
    </xf>
    <xf numFmtId="169" fontId="30" fillId="0" borderId="43" xfId="0" applyNumberFormat="1" applyFont="1" applyBorder="1" applyAlignment="1" applyProtection="1">
      <alignment horizontal="center" vertical="center"/>
      <protection hidden="1"/>
    </xf>
    <xf numFmtId="2" fontId="28" fillId="24" borderId="37" xfId="0" applyNumberFormat="1" applyFont="1" applyFill="1" applyBorder="1" applyAlignment="1" applyProtection="1">
      <alignment horizontal="right" vertical="center"/>
      <protection hidden="1"/>
    </xf>
    <xf numFmtId="2" fontId="28" fillId="24" borderId="38" xfId="0" applyNumberFormat="1" applyFont="1" applyFill="1" applyBorder="1" applyAlignment="1" applyProtection="1">
      <alignment horizontal="right" vertical="center"/>
      <protection hidden="1"/>
    </xf>
    <xf numFmtId="2" fontId="28" fillId="24" borderId="39" xfId="0" applyNumberFormat="1" applyFont="1" applyFill="1" applyBorder="1" applyAlignment="1" applyProtection="1">
      <alignment horizontal="right" vertical="center"/>
      <protection hidden="1"/>
    </xf>
    <xf numFmtId="2" fontId="46" fillId="0" borderId="36" xfId="0" applyNumberFormat="1" applyFont="1" applyBorder="1" applyAlignment="1" applyProtection="1">
      <alignment horizontal="right"/>
      <protection hidden="1"/>
    </xf>
    <xf numFmtId="2" fontId="46" fillId="0" borderId="45" xfId="0" applyNumberFormat="1" applyFont="1" applyBorder="1" applyAlignment="1" applyProtection="1">
      <alignment horizontal="right"/>
      <protection hidden="1"/>
    </xf>
    <xf numFmtId="2" fontId="46" fillId="0" borderId="46" xfId="0" applyNumberFormat="1" applyFont="1" applyBorder="1" applyAlignment="1" applyProtection="1">
      <alignment horizontal="right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1" fillId="0" borderId="28" xfId="0" applyFont="1" applyBorder="1" applyAlignment="1" applyProtection="1">
      <alignment horizontal="left" vertical="center" wrapText="1"/>
      <protection hidden="1"/>
    </xf>
    <xf numFmtId="0" fontId="63" fillId="0" borderId="0" xfId="0" applyFont="1" applyBorder="1" applyAlignment="1" applyProtection="1">
      <alignment horizontal="right"/>
      <protection hidden="1"/>
    </xf>
    <xf numFmtId="0" fontId="63" fillId="0" borderId="12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protection hidden="1"/>
    </xf>
    <xf numFmtId="0" fontId="46" fillId="0" borderId="0" xfId="0" applyFont="1" applyBorder="1" applyAlignment="1" applyProtection="1">
      <alignment horizontal="right"/>
      <protection hidden="1"/>
    </xf>
    <xf numFmtId="0" fontId="1" fillId="0" borderId="22" xfId="0" applyFont="1" applyBorder="1" applyAlignment="1" applyProtection="1">
      <alignment horizontal="right"/>
      <protection hidden="1"/>
    </xf>
    <xf numFmtId="0" fontId="1" fillId="0" borderId="44" xfId="0" applyFont="1" applyBorder="1" applyAlignment="1" applyProtection="1">
      <alignment horizontal="right"/>
      <protection hidden="1"/>
    </xf>
    <xf numFmtId="0" fontId="39" fillId="24" borderId="62" xfId="0" applyFont="1" applyFill="1" applyBorder="1" applyAlignment="1" applyProtection="1">
      <alignment horizontal="center" vertical="center"/>
      <protection hidden="1"/>
    </xf>
    <xf numFmtId="0" fontId="39" fillId="24" borderId="63" xfId="0" applyFont="1" applyFill="1" applyBorder="1" applyAlignment="1" applyProtection="1">
      <alignment horizontal="center" vertical="center"/>
      <protection hidden="1"/>
    </xf>
    <xf numFmtId="0" fontId="39" fillId="24" borderId="64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2" fontId="28" fillId="24" borderId="41" xfId="0" applyNumberFormat="1" applyFont="1" applyFill="1" applyBorder="1" applyAlignment="1" applyProtection="1">
      <alignment horizontal="right"/>
      <protection hidden="1"/>
    </xf>
    <xf numFmtId="2" fontId="28" fillId="24" borderId="42" xfId="0" applyNumberFormat="1" applyFont="1" applyFill="1" applyBorder="1" applyAlignment="1" applyProtection="1">
      <alignment horizontal="right"/>
      <protection hidden="1"/>
    </xf>
    <xf numFmtId="2" fontId="28" fillId="24" borderId="43" xfId="0" applyNumberFormat="1" applyFont="1" applyFill="1" applyBorder="1" applyAlignment="1" applyProtection="1">
      <alignment horizontal="right"/>
      <protection hidden="1"/>
    </xf>
    <xf numFmtId="0" fontId="20" fillId="0" borderId="18" xfId="0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51" fillId="0" borderId="12" xfId="0" applyFont="1" applyBorder="1" applyAlignment="1" applyProtection="1">
      <alignment horizontal="left"/>
      <protection hidden="1"/>
    </xf>
    <xf numFmtId="0" fontId="19" fillId="27" borderId="14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39" fillId="24" borderId="65" xfId="0" applyFont="1" applyFill="1" applyBorder="1" applyAlignment="1" applyProtection="1">
      <alignment horizontal="center" vertical="center"/>
      <protection hidden="1"/>
    </xf>
    <xf numFmtId="0" fontId="39" fillId="24" borderId="40" xfId="0" applyFont="1" applyFill="1" applyBorder="1" applyAlignment="1" applyProtection="1">
      <alignment horizontal="center" vertical="center"/>
      <protection hidden="1"/>
    </xf>
    <xf numFmtId="0" fontId="39" fillId="24" borderId="66" xfId="0" applyFont="1" applyFill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left" vertical="center"/>
      <protection hidden="1"/>
    </xf>
    <xf numFmtId="0" fontId="50" fillId="0" borderId="0" xfId="0" applyFont="1" applyBorder="1" applyAlignment="1" applyProtection="1">
      <alignment horizontal="left" vertical="center"/>
      <protection hidden="1"/>
    </xf>
    <xf numFmtId="0" fontId="50" fillId="0" borderId="12" xfId="0" applyFont="1" applyBorder="1" applyAlignment="1" applyProtection="1">
      <alignment horizontal="left" vertical="center"/>
      <protection hidden="1"/>
    </xf>
    <xf numFmtId="0" fontId="51" fillId="0" borderId="18" xfId="0" applyFont="1" applyBorder="1" applyAlignment="1" applyProtection="1">
      <alignment horizontal="right"/>
      <protection hidden="1"/>
    </xf>
    <xf numFmtId="0" fontId="1" fillId="25" borderId="12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hidden="1"/>
    </xf>
    <xf numFmtId="0" fontId="38" fillId="0" borderId="18" xfId="34" applyBorder="1" applyAlignment="1" applyProtection="1">
      <alignment horizontal="center" wrapText="1"/>
      <protection hidden="1"/>
    </xf>
    <xf numFmtId="0" fontId="38" fillId="0" borderId="28" xfId="34" applyBorder="1" applyAlignment="1" applyProtection="1">
      <alignment horizontal="center" wrapText="1"/>
      <protection hidden="1"/>
    </xf>
    <xf numFmtId="0" fontId="49" fillId="0" borderId="0" xfId="0" applyFont="1" applyBorder="1" applyAlignment="1" applyProtection="1">
      <alignment horizontal="left" wrapText="1"/>
      <protection hidden="1"/>
    </xf>
    <xf numFmtId="0" fontId="49" fillId="0" borderId="18" xfId="0" applyFont="1" applyBorder="1" applyAlignment="1" applyProtection="1">
      <alignment horizontal="left" wrapText="1"/>
      <protection hidden="1"/>
    </xf>
    <xf numFmtId="167" fontId="1" fillId="25" borderId="0" xfId="0" applyNumberFormat="1" applyFont="1" applyFill="1" applyBorder="1" applyAlignment="1" applyProtection="1">
      <alignment horizontal="center"/>
      <protection locked="0"/>
    </xf>
    <xf numFmtId="0" fontId="1" fillId="25" borderId="0" xfId="0" applyNumberFormat="1" applyFont="1" applyFill="1" applyBorder="1" applyAlignment="1" applyProtection="1">
      <alignment horizontal="center"/>
      <protection locked="0"/>
    </xf>
    <xf numFmtId="0" fontId="1" fillId="26" borderId="0" xfId="0" applyFont="1" applyFill="1" applyBorder="1" applyAlignment="1" applyProtection="1">
      <alignment horizontal="center"/>
      <protection locked="0"/>
    </xf>
    <xf numFmtId="0" fontId="1" fillId="26" borderId="12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top"/>
      <protection hidden="1"/>
    </xf>
    <xf numFmtId="164" fontId="1" fillId="25" borderId="0" xfId="0" applyNumberFormat="1" applyFont="1" applyFill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hidden="1"/>
    </xf>
    <xf numFmtId="0" fontId="6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51" fillId="0" borderId="0" xfId="0" applyFont="1" applyBorder="1" applyAlignment="1" applyProtection="1">
      <alignment horizontal="right" vertical="top" wrapText="1"/>
      <protection hidden="1"/>
    </xf>
    <xf numFmtId="0" fontId="51" fillId="0" borderId="12" xfId="0" applyFont="1" applyBorder="1" applyAlignment="1" applyProtection="1">
      <alignment horizontal="right" vertical="top" wrapText="1"/>
      <protection hidden="1"/>
    </xf>
    <xf numFmtId="0" fontId="51" fillId="0" borderId="18" xfId="0" applyFont="1" applyBorder="1" applyAlignment="1" applyProtection="1">
      <alignment horizontal="right" vertical="top" wrapText="1"/>
      <protection hidden="1"/>
    </xf>
    <xf numFmtId="0" fontId="51" fillId="0" borderId="28" xfId="0" applyFont="1" applyBorder="1" applyAlignment="1" applyProtection="1">
      <alignment horizontal="right" vertical="top" wrapText="1"/>
      <protection hidden="1"/>
    </xf>
    <xf numFmtId="0" fontId="20" fillId="0" borderId="28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12" xfId="0" applyFont="1" applyBorder="1" applyAlignment="1" applyProtection="1">
      <alignment horizontal="center"/>
      <protection hidden="1"/>
    </xf>
    <xf numFmtId="49" fontId="1" fillId="25" borderId="0" xfId="0" applyNumberFormat="1" applyFont="1" applyFill="1" applyBorder="1" applyAlignment="1" applyProtection="1">
      <alignment horizontal="center" vertical="top" wrapText="1"/>
      <protection locked="0"/>
    </xf>
    <xf numFmtId="49" fontId="1" fillId="25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25" borderId="18" xfId="0" applyNumberFormat="1" applyFont="1" applyFill="1" applyBorder="1" applyAlignment="1" applyProtection="1">
      <alignment horizontal="center" vertical="top" wrapText="1"/>
      <protection locked="0"/>
    </xf>
    <xf numFmtId="49" fontId="1" fillId="25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0" borderId="22" xfId="0" applyFont="1" applyBorder="1" applyAlignment="1" applyProtection="1">
      <alignment horizontal="right"/>
      <protection hidden="1"/>
    </xf>
    <xf numFmtId="0" fontId="59" fillId="0" borderId="23" xfId="0" applyFont="1" applyBorder="1" applyAlignment="1" applyProtection="1">
      <alignment horizontal="right"/>
      <protection hidden="1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2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4" xfId="0" applyFont="1" applyBorder="1" applyAlignment="1" applyProtection="1">
      <alignment horizontal="center" vertical="center"/>
      <protection hidden="1"/>
    </xf>
    <xf numFmtId="0" fontId="24" fillId="0" borderId="31" xfId="0" applyFont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/>
      <protection hidden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8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 4" xfId="39"/>
    <cellStyle name="Note" xfId="40" builtinId="10" customBuiltin="1"/>
    <cellStyle name="Note 2" xfId="41"/>
    <cellStyle name="Note 3" xfId="42"/>
    <cellStyle name="Note 4" xfId="43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VariableData!$B$5" lockText="1" noThreeD="1"/>
</file>

<file path=xl/ctrlProps/ctrlProp10.xml><?xml version="1.0" encoding="utf-8"?>
<formControlPr xmlns="http://schemas.microsoft.com/office/spreadsheetml/2009/9/main" objectType="Radio" firstButton="1" fmlaLink="VariableData!$B$1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fmlaLink="VariableData!$B$13" lockText="1" noThreeD="1"/>
</file>

<file path=xl/ctrlProps/ctrlProp13.xml><?xml version="1.0" encoding="utf-8"?>
<formControlPr xmlns="http://schemas.microsoft.com/office/spreadsheetml/2009/9/main" objectType="Radio" firstButton="1" fmlaLink="VariableData!$B$7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VariableData!$B$12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fmlaLink="VariableData!$B$2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VariableData!$B$9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VariableData!$B$6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VariableData!$B$8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fmlaLink="VariableData!$B$4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VariableData!$B$10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VariableData!$B$3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44</xdr:row>
          <xdr:rowOff>133350</xdr:rowOff>
        </xdr:from>
        <xdr:to>
          <xdr:col>12</xdr:col>
          <xdr:colOff>95250</xdr:colOff>
          <xdr:row>46</xdr:row>
          <xdr:rowOff>38100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44</xdr:row>
          <xdr:rowOff>133350</xdr:rowOff>
        </xdr:from>
        <xdr:to>
          <xdr:col>14</xdr:col>
          <xdr:colOff>85725</xdr:colOff>
          <xdr:row>46</xdr:row>
          <xdr:rowOff>38100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38</xdr:row>
          <xdr:rowOff>133350</xdr:rowOff>
        </xdr:from>
        <xdr:to>
          <xdr:col>12</xdr:col>
          <xdr:colOff>76200</xdr:colOff>
          <xdr:row>40</xdr:row>
          <xdr:rowOff>38100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38</xdr:row>
          <xdr:rowOff>123825</xdr:rowOff>
        </xdr:from>
        <xdr:to>
          <xdr:col>14</xdr:col>
          <xdr:colOff>133350</xdr:colOff>
          <xdr:row>40</xdr:row>
          <xdr:rowOff>38100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52</xdr:row>
          <xdr:rowOff>104775</xdr:rowOff>
        </xdr:from>
        <xdr:to>
          <xdr:col>12</xdr:col>
          <xdr:colOff>114300</xdr:colOff>
          <xdr:row>54</xdr:row>
          <xdr:rowOff>38100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52</xdr:row>
          <xdr:rowOff>104775</xdr:rowOff>
        </xdr:from>
        <xdr:to>
          <xdr:col>14</xdr:col>
          <xdr:colOff>95250</xdr:colOff>
          <xdr:row>54</xdr:row>
          <xdr:rowOff>38100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28</xdr:row>
          <xdr:rowOff>152400</xdr:rowOff>
        </xdr:from>
        <xdr:to>
          <xdr:col>12</xdr:col>
          <xdr:colOff>9525</xdr:colOff>
          <xdr:row>30</xdr:row>
          <xdr:rowOff>9525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28</xdr:row>
          <xdr:rowOff>152400</xdr:rowOff>
        </xdr:from>
        <xdr:to>
          <xdr:col>14</xdr:col>
          <xdr:colOff>76200</xdr:colOff>
          <xdr:row>30</xdr:row>
          <xdr:rowOff>9525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28</xdr:row>
          <xdr:rowOff>104775</xdr:rowOff>
        </xdr:from>
        <xdr:to>
          <xdr:col>14</xdr:col>
          <xdr:colOff>276225</xdr:colOff>
          <xdr:row>30</xdr:row>
          <xdr:rowOff>57150</xdr:rowOff>
        </xdr:to>
        <xdr:sp macro="" textlink="">
          <xdr:nvSpPr>
            <xdr:cNvPr id="1149" name="Group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63</xdr:row>
          <xdr:rowOff>142875</xdr:rowOff>
        </xdr:from>
        <xdr:to>
          <xdr:col>12</xdr:col>
          <xdr:colOff>114300</xdr:colOff>
          <xdr:row>65</xdr:row>
          <xdr:rowOff>38100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63</xdr:row>
          <xdr:rowOff>133350</xdr:rowOff>
        </xdr:from>
        <xdr:to>
          <xdr:col>14</xdr:col>
          <xdr:colOff>104775</xdr:colOff>
          <xdr:row>65</xdr:row>
          <xdr:rowOff>28575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248</xdr:row>
          <xdr:rowOff>0</xdr:rowOff>
        </xdr:from>
        <xdr:to>
          <xdr:col>12</xdr:col>
          <xdr:colOff>104775</xdr:colOff>
          <xdr:row>249</xdr:row>
          <xdr:rowOff>57150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41</xdr:row>
          <xdr:rowOff>142875</xdr:rowOff>
        </xdr:from>
        <xdr:to>
          <xdr:col>12</xdr:col>
          <xdr:colOff>57150</xdr:colOff>
          <xdr:row>43</xdr:row>
          <xdr:rowOff>28575</xdr:rowOff>
        </xdr:to>
        <xdr:sp macro="" textlink="">
          <xdr:nvSpPr>
            <xdr:cNvPr id="1896" name="Option Button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41</xdr:row>
          <xdr:rowOff>142875</xdr:rowOff>
        </xdr:from>
        <xdr:to>
          <xdr:col>14</xdr:col>
          <xdr:colOff>66675</xdr:colOff>
          <xdr:row>43</xdr:row>
          <xdr:rowOff>28575</xdr:rowOff>
        </xdr:to>
        <xdr:sp macro="" textlink="">
          <xdr:nvSpPr>
            <xdr:cNvPr id="1897" name="Option Button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38</xdr:row>
          <xdr:rowOff>57150</xdr:rowOff>
        </xdr:from>
        <xdr:to>
          <xdr:col>14</xdr:col>
          <xdr:colOff>295275</xdr:colOff>
          <xdr:row>40</xdr:row>
          <xdr:rowOff>95250</xdr:rowOff>
        </xdr:to>
        <xdr:sp macro="" textlink="">
          <xdr:nvSpPr>
            <xdr:cNvPr id="1903" name="Group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63</xdr:row>
          <xdr:rowOff>28575</xdr:rowOff>
        </xdr:from>
        <xdr:to>
          <xdr:col>14</xdr:col>
          <xdr:colOff>276225</xdr:colOff>
          <xdr:row>65</xdr:row>
          <xdr:rowOff>66675</xdr:rowOff>
        </xdr:to>
        <xdr:sp macro="" textlink="">
          <xdr:nvSpPr>
            <xdr:cNvPr id="1951" name="Group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248</xdr:row>
          <xdr:rowOff>0</xdr:rowOff>
        </xdr:from>
        <xdr:to>
          <xdr:col>14</xdr:col>
          <xdr:colOff>57150</xdr:colOff>
          <xdr:row>249</xdr:row>
          <xdr:rowOff>47625</xdr:rowOff>
        </xdr:to>
        <xdr:sp macro="" textlink="">
          <xdr:nvSpPr>
            <xdr:cNvPr id="1960" name="Option Button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25</xdr:row>
          <xdr:rowOff>85725</xdr:rowOff>
        </xdr:from>
        <xdr:to>
          <xdr:col>14</xdr:col>
          <xdr:colOff>323850</xdr:colOff>
          <xdr:row>27</xdr:row>
          <xdr:rowOff>76200</xdr:rowOff>
        </xdr:to>
        <xdr:sp macro="" textlink="">
          <xdr:nvSpPr>
            <xdr:cNvPr id="1977" name="Group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295275</xdr:colOff>
          <xdr:row>1</xdr:row>
          <xdr:rowOff>104775</xdr:rowOff>
        </xdr:from>
        <xdr:to>
          <xdr:col>6</xdr:col>
          <xdr:colOff>495300</xdr:colOff>
          <xdr:row>3</xdr:row>
          <xdr:rowOff>19050</xdr:rowOff>
        </xdr:to>
        <xdr:sp macro="" textlink="">
          <xdr:nvSpPr>
            <xdr:cNvPr id="1997" name="Button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56</xdr:row>
          <xdr:rowOff>76200</xdr:rowOff>
        </xdr:from>
        <xdr:to>
          <xdr:col>14</xdr:col>
          <xdr:colOff>295275</xdr:colOff>
          <xdr:row>58</xdr:row>
          <xdr:rowOff>114300</xdr:rowOff>
        </xdr:to>
        <xdr:sp macro="" textlink="">
          <xdr:nvSpPr>
            <xdr:cNvPr id="2017" name="Group Box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993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247</xdr:row>
          <xdr:rowOff>114300</xdr:rowOff>
        </xdr:from>
        <xdr:to>
          <xdr:col>14</xdr:col>
          <xdr:colOff>276225</xdr:colOff>
          <xdr:row>249</xdr:row>
          <xdr:rowOff>114300</xdr:rowOff>
        </xdr:to>
        <xdr:sp macro="" textlink="">
          <xdr:nvSpPr>
            <xdr:cNvPr id="2018" name="Group Box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56</xdr:row>
          <xdr:rowOff>152400</xdr:rowOff>
        </xdr:from>
        <xdr:to>
          <xdr:col>12</xdr:col>
          <xdr:colOff>9525</xdr:colOff>
          <xdr:row>58</xdr:row>
          <xdr:rowOff>38100</xdr:rowOff>
        </xdr:to>
        <xdr:sp macro="" textlink="">
          <xdr:nvSpPr>
            <xdr:cNvPr id="2024" name="Option Button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25</xdr:row>
          <xdr:rowOff>152400</xdr:rowOff>
        </xdr:from>
        <xdr:to>
          <xdr:col>14</xdr:col>
          <xdr:colOff>0</xdr:colOff>
          <xdr:row>27</xdr:row>
          <xdr:rowOff>38100</xdr:rowOff>
        </xdr:to>
        <xdr:sp macro="" textlink="">
          <xdr:nvSpPr>
            <xdr:cNvPr id="2034" name="Option Button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</xdr:row>
          <xdr:rowOff>133350</xdr:rowOff>
        </xdr:from>
        <xdr:to>
          <xdr:col>12</xdr:col>
          <xdr:colOff>76200</xdr:colOff>
          <xdr:row>27</xdr:row>
          <xdr:rowOff>19050</xdr:rowOff>
        </xdr:to>
        <xdr:sp macro="" textlink="">
          <xdr:nvSpPr>
            <xdr:cNvPr id="2033" name="Option Button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56</xdr:row>
          <xdr:rowOff>142875</xdr:rowOff>
        </xdr:from>
        <xdr:to>
          <xdr:col>14</xdr:col>
          <xdr:colOff>66675</xdr:colOff>
          <xdr:row>58</xdr:row>
          <xdr:rowOff>47625</xdr:rowOff>
        </xdr:to>
        <xdr:sp macro="" textlink="">
          <xdr:nvSpPr>
            <xdr:cNvPr id="2025" name="Option Button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41</xdr:row>
          <xdr:rowOff>123825</xdr:rowOff>
        </xdr:from>
        <xdr:to>
          <xdr:col>14</xdr:col>
          <xdr:colOff>304800</xdr:colOff>
          <xdr:row>43</xdr:row>
          <xdr:rowOff>47625</xdr:rowOff>
        </xdr:to>
        <xdr:sp macro="" textlink="">
          <xdr:nvSpPr>
            <xdr:cNvPr id="2050" name="Group Box 1026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50</xdr:row>
          <xdr:rowOff>114300</xdr:rowOff>
        </xdr:from>
        <xdr:to>
          <xdr:col>12</xdr:col>
          <xdr:colOff>104775</xdr:colOff>
          <xdr:row>52</xdr:row>
          <xdr:rowOff>28575</xdr:rowOff>
        </xdr:to>
        <xdr:sp macro="" textlink="">
          <xdr:nvSpPr>
            <xdr:cNvPr id="2087" name="Option Button 1063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50</xdr:row>
          <xdr:rowOff>114300</xdr:rowOff>
        </xdr:from>
        <xdr:to>
          <xdr:col>14</xdr:col>
          <xdr:colOff>85725</xdr:colOff>
          <xdr:row>52</xdr:row>
          <xdr:rowOff>28575</xdr:rowOff>
        </xdr:to>
        <xdr:sp macro="" textlink="">
          <xdr:nvSpPr>
            <xdr:cNvPr id="2088" name="Option Button 1064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44</xdr:row>
          <xdr:rowOff>133350</xdr:rowOff>
        </xdr:from>
        <xdr:to>
          <xdr:col>14</xdr:col>
          <xdr:colOff>295275</xdr:colOff>
          <xdr:row>46</xdr:row>
          <xdr:rowOff>57150</xdr:rowOff>
        </xdr:to>
        <xdr:sp macro="" textlink="">
          <xdr:nvSpPr>
            <xdr:cNvPr id="2097" name="Group Box 1073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57150</xdr:rowOff>
        </xdr:from>
        <xdr:to>
          <xdr:col>14</xdr:col>
          <xdr:colOff>285750</xdr:colOff>
          <xdr:row>50</xdr:row>
          <xdr:rowOff>28575</xdr:rowOff>
        </xdr:to>
        <xdr:sp macro="" textlink="">
          <xdr:nvSpPr>
            <xdr:cNvPr id="2098" name="Group Box 1074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50</xdr:row>
          <xdr:rowOff>114300</xdr:rowOff>
        </xdr:from>
        <xdr:to>
          <xdr:col>14</xdr:col>
          <xdr:colOff>304800</xdr:colOff>
          <xdr:row>52</xdr:row>
          <xdr:rowOff>38100</xdr:rowOff>
        </xdr:to>
        <xdr:sp macro="" textlink="">
          <xdr:nvSpPr>
            <xdr:cNvPr id="2100" name="Group Box 1076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52</xdr:row>
          <xdr:rowOff>114300</xdr:rowOff>
        </xdr:from>
        <xdr:to>
          <xdr:col>14</xdr:col>
          <xdr:colOff>304800</xdr:colOff>
          <xdr:row>54</xdr:row>
          <xdr:rowOff>104775</xdr:rowOff>
        </xdr:to>
        <xdr:sp macro="" textlink="">
          <xdr:nvSpPr>
            <xdr:cNvPr id="2101" name="Group Box 1077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48</xdr:row>
          <xdr:rowOff>95250</xdr:rowOff>
        </xdr:from>
        <xdr:to>
          <xdr:col>12</xdr:col>
          <xdr:colOff>114300</xdr:colOff>
          <xdr:row>50</xdr:row>
          <xdr:rowOff>9525</xdr:rowOff>
        </xdr:to>
        <xdr:sp macro="" textlink="">
          <xdr:nvSpPr>
            <xdr:cNvPr id="2107" name="Option Button 1083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48</xdr:row>
          <xdr:rowOff>95250</xdr:rowOff>
        </xdr:from>
        <xdr:to>
          <xdr:col>14</xdr:col>
          <xdr:colOff>85725</xdr:colOff>
          <xdr:row>50</xdr:row>
          <xdr:rowOff>9525</xdr:rowOff>
        </xdr:to>
        <xdr:sp macro="" textlink="">
          <xdr:nvSpPr>
            <xdr:cNvPr id="2108" name="Option Button 1084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33</xdr:row>
          <xdr:rowOff>0</xdr:rowOff>
        </xdr:from>
        <xdr:to>
          <xdr:col>12</xdr:col>
          <xdr:colOff>57150</xdr:colOff>
          <xdr:row>34</xdr:row>
          <xdr:rowOff>19050</xdr:rowOff>
        </xdr:to>
        <xdr:sp macro="" textlink="">
          <xdr:nvSpPr>
            <xdr:cNvPr id="2110" name="Option Button 1086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33</xdr:row>
          <xdr:rowOff>0</xdr:rowOff>
        </xdr:from>
        <xdr:to>
          <xdr:col>14</xdr:col>
          <xdr:colOff>28575</xdr:colOff>
          <xdr:row>34</xdr:row>
          <xdr:rowOff>19050</xdr:rowOff>
        </xdr:to>
        <xdr:sp macro="" textlink="">
          <xdr:nvSpPr>
            <xdr:cNvPr id="2111" name="Option Button 1087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32</xdr:row>
          <xdr:rowOff>104775</xdr:rowOff>
        </xdr:from>
        <xdr:to>
          <xdr:col>14</xdr:col>
          <xdr:colOff>295275</xdr:colOff>
          <xdr:row>34</xdr:row>
          <xdr:rowOff>95250</xdr:rowOff>
        </xdr:to>
        <xdr:sp macro="" textlink="">
          <xdr:nvSpPr>
            <xdr:cNvPr id="2112" name="Group Box 1088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1088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5"/>
  <sheetViews>
    <sheetView view="pageLayout" zoomScaleNormal="100" workbookViewId="0">
      <selection activeCell="A2" sqref="A2:J55"/>
    </sheetView>
  </sheetViews>
  <sheetFormatPr defaultColWidth="0" defaultRowHeight="12.75" zeroHeight="1" x14ac:dyDescent="0.2"/>
  <cols>
    <col min="1" max="10" width="9.140625" customWidth="1"/>
    <col min="11" max="16384" width="9.140625" hidden="1"/>
  </cols>
  <sheetData>
    <row r="1" spans="1:10" ht="13.5" thickBot="1" x14ac:dyDescent="0.25">
      <c r="A1" s="204" t="s">
        <v>375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x14ac:dyDescent="0.2">
      <c r="A2" s="195"/>
      <c r="B2" s="196"/>
      <c r="C2" s="196"/>
      <c r="D2" s="196"/>
      <c r="E2" s="196"/>
      <c r="F2" s="196"/>
      <c r="G2" s="196"/>
      <c r="H2" s="196"/>
      <c r="I2" s="196"/>
      <c r="J2" s="197"/>
    </row>
    <row r="3" spans="1:10" x14ac:dyDescent="0.2">
      <c r="A3" s="198"/>
      <c r="B3" s="199"/>
      <c r="C3" s="199"/>
      <c r="D3" s="199"/>
      <c r="E3" s="199"/>
      <c r="F3" s="199"/>
      <c r="G3" s="199"/>
      <c r="H3" s="199"/>
      <c r="I3" s="199"/>
      <c r="J3" s="200"/>
    </row>
    <row r="4" spans="1:10" x14ac:dyDescent="0.2">
      <c r="A4" s="198"/>
      <c r="B4" s="199"/>
      <c r="C4" s="199"/>
      <c r="D4" s="199"/>
      <c r="E4" s="199"/>
      <c r="F4" s="199"/>
      <c r="G4" s="199"/>
      <c r="H4" s="199"/>
      <c r="I4" s="199"/>
      <c r="J4" s="200"/>
    </row>
    <row r="5" spans="1:10" x14ac:dyDescent="0.2">
      <c r="A5" s="198"/>
      <c r="B5" s="199"/>
      <c r="C5" s="199"/>
      <c r="D5" s="199"/>
      <c r="E5" s="199"/>
      <c r="F5" s="199"/>
      <c r="G5" s="199"/>
      <c r="H5" s="199"/>
      <c r="I5" s="199"/>
      <c r="J5" s="200"/>
    </row>
    <row r="6" spans="1:10" x14ac:dyDescent="0.2">
      <c r="A6" s="198"/>
      <c r="B6" s="199"/>
      <c r="C6" s="199"/>
      <c r="D6" s="199"/>
      <c r="E6" s="199"/>
      <c r="F6" s="199"/>
      <c r="G6" s="199"/>
      <c r="H6" s="199"/>
      <c r="I6" s="199"/>
      <c r="J6" s="200"/>
    </row>
    <row r="7" spans="1:10" x14ac:dyDescent="0.2">
      <c r="A7" s="198"/>
      <c r="B7" s="199"/>
      <c r="C7" s="199"/>
      <c r="D7" s="199"/>
      <c r="E7" s="199"/>
      <c r="F7" s="199"/>
      <c r="G7" s="199"/>
      <c r="H7" s="199"/>
      <c r="I7" s="199"/>
      <c r="J7" s="200"/>
    </row>
    <row r="8" spans="1:10" x14ac:dyDescent="0.2">
      <c r="A8" s="198"/>
      <c r="B8" s="199"/>
      <c r="C8" s="199"/>
      <c r="D8" s="199"/>
      <c r="E8" s="199"/>
      <c r="F8" s="199"/>
      <c r="G8" s="199"/>
      <c r="H8" s="199"/>
      <c r="I8" s="199"/>
      <c r="J8" s="200"/>
    </row>
    <row r="9" spans="1:10" x14ac:dyDescent="0.2">
      <c r="A9" s="198"/>
      <c r="B9" s="199"/>
      <c r="C9" s="199"/>
      <c r="D9" s="199"/>
      <c r="E9" s="199"/>
      <c r="F9" s="199"/>
      <c r="G9" s="199"/>
      <c r="H9" s="199"/>
      <c r="I9" s="199"/>
      <c r="J9" s="200"/>
    </row>
    <row r="10" spans="1:10" x14ac:dyDescent="0.2">
      <c r="A10" s="198"/>
      <c r="B10" s="199"/>
      <c r="C10" s="199"/>
      <c r="D10" s="199"/>
      <c r="E10" s="199"/>
      <c r="F10" s="199"/>
      <c r="G10" s="199"/>
      <c r="H10" s="199"/>
      <c r="I10" s="199"/>
      <c r="J10" s="200"/>
    </row>
    <row r="11" spans="1:10" x14ac:dyDescent="0.2">
      <c r="A11" s="198"/>
      <c r="B11" s="199"/>
      <c r="C11" s="199"/>
      <c r="D11" s="199"/>
      <c r="E11" s="199"/>
      <c r="F11" s="199"/>
      <c r="G11" s="199"/>
      <c r="H11" s="199"/>
      <c r="I11" s="199"/>
      <c r="J11" s="200"/>
    </row>
    <row r="12" spans="1:10" x14ac:dyDescent="0.2">
      <c r="A12" s="198"/>
      <c r="B12" s="199"/>
      <c r="C12" s="199"/>
      <c r="D12" s="199"/>
      <c r="E12" s="199"/>
      <c r="F12" s="199"/>
      <c r="G12" s="199"/>
      <c r="H12" s="199"/>
      <c r="I12" s="199"/>
      <c r="J12" s="200"/>
    </row>
    <row r="13" spans="1:10" x14ac:dyDescent="0.2">
      <c r="A13" s="198"/>
      <c r="B13" s="199"/>
      <c r="C13" s="199"/>
      <c r="D13" s="199"/>
      <c r="E13" s="199"/>
      <c r="F13" s="199"/>
      <c r="G13" s="199"/>
      <c r="H13" s="199"/>
      <c r="I13" s="199"/>
      <c r="J13" s="200"/>
    </row>
    <row r="14" spans="1:10" x14ac:dyDescent="0.2">
      <c r="A14" s="198"/>
      <c r="B14" s="199"/>
      <c r="C14" s="199"/>
      <c r="D14" s="199"/>
      <c r="E14" s="199"/>
      <c r="F14" s="199"/>
      <c r="G14" s="199"/>
      <c r="H14" s="199"/>
      <c r="I14" s="199"/>
      <c r="J14" s="200"/>
    </row>
    <row r="15" spans="1:10" x14ac:dyDescent="0.2">
      <c r="A15" s="198"/>
      <c r="B15" s="199"/>
      <c r="C15" s="199"/>
      <c r="D15" s="199"/>
      <c r="E15" s="199"/>
      <c r="F15" s="199"/>
      <c r="G15" s="199"/>
      <c r="H15" s="199"/>
      <c r="I15" s="199"/>
      <c r="J15" s="200"/>
    </row>
    <row r="16" spans="1:10" x14ac:dyDescent="0.2">
      <c r="A16" s="198"/>
      <c r="B16" s="199"/>
      <c r="C16" s="199"/>
      <c r="D16" s="199"/>
      <c r="E16" s="199"/>
      <c r="F16" s="199"/>
      <c r="G16" s="199"/>
      <c r="H16" s="199"/>
      <c r="I16" s="199"/>
      <c r="J16" s="200"/>
    </row>
    <row r="17" spans="1:10" x14ac:dyDescent="0.2">
      <c r="A17" s="198"/>
      <c r="B17" s="199"/>
      <c r="C17" s="199"/>
      <c r="D17" s="199"/>
      <c r="E17" s="199"/>
      <c r="F17" s="199"/>
      <c r="G17" s="199"/>
      <c r="H17" s="199"/>
      <c r="I17" s="199"/>
      <c r="J17" s="200"/>
    </row>
    <row r="18" spans="1:10" x14ac:dyDescent="0.2">
      <c r="A18" s="198"/>
      <c r="B18" s="199"/>
      <c r="C18" s="199"/>
      <c r="D18" s="199"/>
      <c r="E18" s="199"/>
      <c r="F18" s="199"/>
      <c r="G18" s="199"/>
      <c r="H18" s="199"/>
      <c r="I18" s="199"/>
      <c r="J18" s="200"/>
    </row>
    <row r="19" spans="1:10" x14ac:dyDescent="0.2">
      <c r="A19" s="198"/>
      <c r="B19" s="199"/>
      <c r="C19" s="199"/>
      <c r="D19" s="199"/>
      <c r="E19" s="199"/>
      <c r="F19" s="199"/>
      <c r="G19" s="199"/>
      <c r="H19" s="199"/>
      <c r="I19" s="199"/>
      <c r="J19" s="200"/>
    </row>
    <row r="20" spans="1:10" x14ac:dyDescent="0.2">
      <c r="A20" s="198"/>
      <c r="B20" s="199"/>
      <c r="C20" s="199"/>
      <c r="D20" s="199"/>
      <c r="E20" s="199"/>
      <c r="F20" s="199"/>
      <c r="G20" s="199"/>
      <c r="H20" s="199"/>
      <c r="I20" s="199"/>
      <c r="J20" s="200"/>
    </row>
    <row r="21" spans="1:10" x14ac:dyDescent="0.2">
      <c r="A21" s="198"/>
      <c r="B21" s="199"/>
      <c r="C21" s="199"/>
      <c r="D21" s="199"/>
      <c r="E21" s="199"/>
      <c r="F21" s="199"/>
      <c r="G21" s="199"/>
      <c r="H21" s="199"/>
      <c r="I21" s="199"/>
      <c r="J21" s="200"/>
    </row>
    <row r="22" spans="1:10" x14ac:dyDescent="0.2">
      <c r="A22" s="198"/>
      <c r="B22" s="199"/>
      <c r="C22" s="199"/>
      <c r="D22" s="199"/>
      <c r="E22" s="199"/>
      <c r="F22" s="199"/>
      <c r="G22" s="199"/>
      <c r="H22" s="199"/>
      <c r="I22" s="199"/>
      <c r="J22" s="200"/>
    </row>
    <row r="23" spans="1:10" x14ac:dyDescent="0.2">
      <c r="A23" s="198"/>
      <c r="B23" s="199"/>
      <c r="C23" s="199"/>
      <c r="D23" s="199"/>
      <c r="E23" s="199"/>
      <c r="F23" s="199"/>
      <c r="G23" s="199"/>
      <c r="H23" s="199"/>
      <c r="I23" s="199"/>
      <c r="J23" s="200"/>
    </row>
    <row r="24" spans="1:10" x14ac:dyDescent="0.2">
      <c r="A24" s="198"/>
      <c r="B24" s="199"/>
      <c r="C24" s="199"/>
      <c r="D24" s="199"/>
      <c r="E24" s="199"/>
      <c r="F24" s="199"/>
      <c r="G24" s="199"/>
      <c r="H24" s="199"/>
      <c r="I24" s="199"/>
      <c r="J24" s="200"/>
    </row>
    <row r="25" spans="1:10" x14ac:dyDescent="0.2">
      <c r="A25" s="198"/>
      <c r="B25" s="199"/>
      <c r="C25" s="199"/>
      <c r="D25" s="199"/>
      <c r="E25" s="199"/>
      <c r="F25" s="199"/>
      <c r="G25" s="199"/>
      <c r="H25" s="199"/>
      <c r="I25" s="199"/>
      <c r="J25" s="200"/>
    </row>
    <row r="26" spans="1:10" x14ac:dyDescent="0.2">
      <c r="A26" s="198"/>
      <c r="B26" s="199"/>
      <c r="C26" s="199"/>
      <c r="D26" s="199"/>
      <c r="E26" s="199"/>
      <c r="F26" s="199"/>
      <c r="G26" s="199"/>
      <c r="H26" s="199"/>
      <c r="I26" s="199"/>
      <c r="J26" s="200"/>
    </row>
    <row r="27" spans="1:10" x14ac:dyDescent="0.2">
      <c r="A27" s="198"/>
      <c r="B27" s="199"/>
      <c r="C27" s="199"/>
      <c r="D27" s="199"/>
      <c r="E27" s="199"/>
      <c r="F27" s="199"/>
      <c r="G27" s="199"/>
      <c r="H27" s="199"/>
      <c r="I27" s="199"/>
      <c r="J27" s="200"/>
    </row>
    <row r="28" spans="1:10" x14ac:dyDescent="0.2">
      <c r="A28" s="198"/>
      <c r="B28" s="199"/>
      <c r="C28" s="199"/>
      <c r="D28" s="199"/>
      <c r="E28" s="199"/>
      <c r="F28" s="199"/>
      <c r="G28" s="199"/>
      <c r="H28" s="199"/>
      <c r="I28" s="199"/>
      <c r="J28" s="200"/>
    </row>
    <row r="29" spans="1:10" x14ac:dyDescent="0.2">
      <c r="A29" s="198"/>
      <c r="B29" s="199"/>
      <c r="C29" s="199"/>
      <c r="D29" s="199"/>
      <c r="E29" s="199"/>
      <c r="F29" s="199"/>
      <c r="G29" s="199"/>
      <c r="H29" s="199"/>
      <c r="I29" s="199"/>
      <c r="J29" s="200"/>
    </row>
    <row r="30" spans="1:10" x14ac:dyDescent="0.2">
      <c r="A30" s="198"/>
      <c r="B30" s="199"/>
      <c r="C30" s="199"/>
      <c r="D30" s="199"/>
      <c r="E30" s="199"/>
      <c r="F30" s="199"/>
      <c r="G30" s="199"/>
      <c r="H30" s="199"/>
      <c r="I30" s="199"/>
      <c r="J30" s="200"/>
    </row>
    <row r="31" spans="1:10" x14ac:dyDescent="0.2">
      <c r="A31" s="198"/>
      <c r="B31" s="199"/>
      <c r="C31" s="199"/>
      <c r="D31" s="199"/>
      <c r="E31" s="199"/>
      <c r="F31" s="199"/>
      <c r="G31" s="199"/>
      <c r="H31" s="199"/>
      <c r="I31" s="199"/>
      <c r="J31" s="200"/>
    </row>
    <row r="32" spans="1:10" x14ac:dyDescent="0.2">
      <c r="A32" s="198"/>
      <c r="B32" s="199"/>
      <c r="C32" s="199"/>
      <c r="D32" s="199"/>
      <c r="E32" s="199"/>
      <c r="F32" s="199"/>
      <c r="G32" s="199"/>
      <c r="H32" s="199"/>
      <c r="I32" s="199"/>
      <c r="J32" s="200"/>
    </row>
    <row r="33" spans="1:10" x14ac:dyDescent="0.2">
      <c r="A33" s="198"/>
      <c r="B33" s="199"/>
      <c r="C33" s="199"/>
      <c r="D33" s="199"/>
      <c r="E33" s="199"/>
      <c r="F33" s="199"/>
      <c r="G33" s="199"/>
      <c r="H33" s="199"/>
      <c r="I33" s="199"/>
      <c r="J33" s="200"/>
    </row>
    <row r="34" spans="1:10" x14ac:dyDescent="0.2">
      <c r="A34" s="198"/>
      <c r="B34" s="199"/>
      <c r="C34" s="199"/>
      <c r="D34" s="199"/>
      <c r="E34" s="199"/>
      <c r="F34" s="199"/>
      <c r="G34" s="199"/>
      <c r="H34" s="199"/>
      <c r="I34" s="199"/>
      <c r="J34" s="200"/>
    </row>
    <row r="35" spans="1:10" x14ac:dyDescent="0.2">
      <c r="A35" s="198"/>
      <c r="B35" s="199"/>
      <c r="C35" s="199"/>
      <c r="D35" s="199"/>
      <c r="E35" s="199"/>
      <c r="F35" s="199"/>
      <c r="G35" s="199"/>
      <c r="H35" s="199"/>
      <c r="I35" s="199"/>
      <c r="J35" s="200"/>
    </row>
    <row r="36" spans="1:10" x14ac:dyDescent="0.2">
      <c r="A36" s="198"/>
      <c r="B36" s="199"/>
      <c r="C36" s="199"/>
      <c r="D36" s="199"/>
      <c r="E36" s="199"/>
      <c r="F36" s="199"/>
      <c r="G36" s="199"/>
      <c r="H36" s="199"/>
      <c r="I36" s="199"/>
      <c r="J36" s="200"/>
    </row>
    <row r="37" spans="1:10" x14ac:dyDescent="0.2">
      <c r="A37" s="198"/>
      <c r="B37" s="199"/>
      <c r="C37" s="199"/>
      <c r="D37" s="199"/>
      <c r="E37" s="199"/>
      <c r="F37" s="199"/>
      <c r="G37" s="199"/>
      <c r="H37" s="199"/>
      <c r="I37" s="199"/>
      <c r="J37" s="200"/>
    </row>
    <row r="38" spans="1:10" x14ac:dyDescent="0.2">
      <c r="A38" s="198"/>
      <c r="B38" s="199"/>
      <c r="C38" s="199"/>
      <c r="D38" s="199"/>
      <c r="E38" s="199"/>
      <c r="F38" s="199"/>
      <c r="G38" s="199"/>
      <c r="H38" s="199"/>
      <c r="I38" s="199"/>
      <c r="J38" s="200"/>
    </row>
    <row r="39" spans="1:10" x14ac:dyDescent="0.2">
      <c r="A39" s="198"/>
      <c r="B39" s="199"/>
      <c r="C39" s="199"/>
      <c r="D39" s="199"/>
      <c r="E39" s="199"/>
      <c r="F39" s="199"/>
      <c r="G39" s="199"/>
      <c r="H39" s="199"/>
      <c r="I39" s="199"/>
      <c r="J39" s="200"/>
    </row>
    <row r="40" spans="1:10" x14ac:dyDescent="0.2">
      <c r="A40" s="198"/>
      <c r="B40" s="199"/>
      <c r="C40" s="199"/>
      <c r="D40" s="199"/>
      <c r="E40" s="199"/>
      <c r="F40" s="199"/>
      <c r="G40" s="199"/>
      <c r="H40" s="199"/>
      <c r="I40" s="199"/>
      <c r="J40" s="200"/>
    </row>
    <row r="41" spans="1:10" x14ac:dyDescent="0.2">
      <c r="A41" s="198"/>
      <c r="B41" s="199"/>
      <c r="C41" s="199"/>
      <c r="D41" s="199"/>
      <c r="E41" s="199"/>
      <c r="F41" s="199"/>
      <c r="G41" s="199"/>
      <c r="H41" s="199"/>
      <c r="I41" s="199"/>
      <c r="J41" s="200"/>
    </row>
    <row r="42" spans="1:10" x14ac:dyDescent="0.2">
      <c r="A42" s="198"/>
      <c r="B42" s="199"/>
      <c r="C42" s="199"/>
      <c r="D42" s="199"/>
      <c r="E42" s="199"/>
      <c r="F42" s="199"/>
      <c r="G42" s="199"/>
      <c r="H42" s="199"/>
      <c r="I42" s="199"/>
      <c r="J42" s="200"/>
    </row>
    <row r="43" spans="1:10" x14ac:dyDescent="0.2">
      <c r="A43" s="198"/>
      <c r="B43" s="199"/>
      <c r="C43" s="199"/>
      <c r="D43" s="199"/>
      <c r="E43" s="199"/>
      <c r="F43" s="199"/>
      <c r="G43" s="199"/>
      <c r="H43" s="199"/>
      <c r="I43" s="199"/>
      <c r="J43" s="200"/>
    </row>
    <row r="44" spans="1:10" x14ac:dyDescent="0.2">
      <c r="A44" s="198"/>
      <c r="B44" s="199"/>
      <c r="C44" s="199"/>
      <c r="D44" s="199"/>
      <c r="E44" s="199"/>
      <c r="F44" s="199"/>
      <c r="G44" s="199"/>
      <c r="H44" s="199"/>
      <c r="I44" s="199"/>
      <c r="J44" s="200"/>
    </row>
    <row r="45" spans="1:10" x14ac:dyDescent="0.2">
      <c r="A45" s="198"/>
      <c r="B45" s="199"/>
      <c r="C45" s="199"/>
      <c r="D45" s="199"/>
      <c r="E45" s="199"/>
      <c r="F45" s="199"/>
      <c r="G45" s="199"/>
      <c r="H45" s="199"/>
      <c r="I45" s="199"/>
      <c r="J45" s="200"/>
    </row>
    <row r="46" spans="1:10" x14ac:dyDescent="0.2">
      <c r="A46" s="198"/>
      <c r="B46" s="199"/>
      <c r="C46" s="199"/>
      <c r="D46" s="199"/>
      <c r="E46" s="199"/>
      <c r="F46" s="199"/>
      <c r="G46" s="199"/>
      <c r="H46" s="199"/>
      <c r="I46" s="199"/>
      <c r="J46" s="200"/>
    </row>
    <row r="47" spans="1:10" x14ac:dyDescent="0.2">
      <c r="A47" s="198"/>
      <c r="B47" s="199"/>
      <c r="C47" s="199"/>
      <c r="D47" s="199"/>
      <c r="E47" s="199"/>
      <c r="F47" s="199"/>
      <c r="G47" s="199"/>
      <c r="H47" s="199"/>
      <c r="I47" s="199"/>
      <c r="J47" s="200"/>
    </row>
    <row r="48" spans="1:10" x14ac:dyDescent="0.2">
      <c r="A48" s="198"/>
      <c r="B48" s="199"/>
      <c r="C48" s="199"/>
      <c r="D48" s="199"/>
      <c r="E48" s="199"/>
      <c r="F48" s="199"/>
      <c r="G48" s="199"/>
      <c r="H48" s="199"/>
      <c r="I48" s="199"/>
      <c r="J48" s="200"/>
    </row>
    <row r="49" spans="1:10" x14ac:dyDescent="0.2">
      <c r="A49" s="198"/>
      <c r="B49" s="199"/>
      <c r="C49" s="199"/>
      <c r="D49" s="199"/>
      <c r="E49" s="199"/>
      <c r="F49" s="199"/>
      <c r="G49" s="199"/>
      <c r="H49" s="199"/>
      <c r="I49" s="199"/>
      <c r="J49" s="200"/>
    </row>
    <row r="50" spans="1:10" x14ac:dyDescent="0.2">
      <c r="A50" s="198"/>
      <c r="B50" s="199"/>
      <c r="C50" s="199"/>
      <c r="D50" s="199"/>
      <c r="E50" s="199"/>
      <c r="F50" s="199"/>
      <c r="G50" s="199"/>
      <c r="H50" s="199"/>
      <c r="I50" s="199"/>
      <c r="J50" s="200"/>
    </row>
    <row r="51" spans="1:10" x14ac:dyDescent="0.2">
      <c r="A51" s="198"/>
      <c r="B51" s="199"/>
      <c r="C51" s="199"/>
      <c r="D51" s="199"/>
      <c r="E51" s="199"/>
      <c r="F51" s="199"/>
      <c r="G51" s="199"/>
      <c r="H51" s="199"/>
      <c r="I51" s="199"/>
      <c r="J51" s="200"/>
    </row>
    <row r="52" spans="1:10" x14ac:dyDescent="0.2">
      <c r="A52" s="198"/>
      <c r="B52" s="199"/>
      <c r="C52" s="199"/>
      <c r="D52" s="199"/>
      <c r="E52" s="199"/>
      <c r="F52" s="199"/>
      <c r="G52" s="199"/>
      <c r="H52" s="199"/>
      <c r="I52" s="199"/>
      <c r="J52" s="200"/>
    </row>
    <row r="53" spans="1:10" x14ac:dyDescent="0.2">
      <c r="A53" s="198"/>
      <c r="B53" s="199"/>
      <c r="C53" s="199"/>
      <c r="D53" s="199"/>
      <c r="E53" s="199"/>
      <c r="F53" s="199"/>
      <c r="G53" s="199"/>
      <c r="H53" s="199"/>
      <c r="I53" s="199"/>
      <c r="J53" s="200"/>
    </row>
    <row r="54" spans="1:10" x14ac:dyDescent="0.2">
      <c r="A54" s="198"/>
      <c r="B54" s="199"/>
      <c r="C54" s="199"/>
      <c r="D54" s="199"/>
      <c r="E54" s="199"/>
      <c r="F54" s="199"/>
      <c r="G54" s="199"/>
      <c r="H54" s="199"/>
      <c r="I54" s="199"/>
      <c r="J54" s="200"/>
    </row>
    <row r="55" spans="1:10" ht="13.5" thickBot="1" x14ac:dyDescent="0.25">
      <c r="A55" s="201"/>
      <c r="B55" s="202"/>
      <c r="C55" s="202"/>
      <c r="D55" s="202"/>
      <c r="E55" s="202"/>
      <c r="F55" s="202"/>
      <c r="G55" s="202"/>
      <c r="H55" s="202"/>
      <c r="I55" s="202"/>
      <c r="J55" s="203"/>
    </row>
  </sheetData>
  <mergeCells count="2">
    <mergeCell ref="A2:J55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AE540"/>
  <sheetViews>
    <sheetView showGridLines="0" tabSelected="1" view="pageLayout" zoomScaleNormal="100" zoomScaleSheetLayoutView="100" workbookViewId="0">
      <selection activeCell="K3" sqref="K3:M3"/>
    </sheetView>
  </sheetViews>
  <sheetFormatPr defaultColWidth="0" defaultRowHeight="12.75" zeroHeight="1" x14ac:dyDescent="0.2"/>
  <cols>
    <col min="1" max="1" width="3.140625" style="150" customWidth="1"/>
    <col min="2" max="2" width="4.28515625" style="10" customWidth="1"/>
    <col min="3" max="3" width="7.85546875" style="10" customWidth="1"/>
    <col min="4" max="4" width="6.42578125" style="10" customWidth="1"/>
    <col min="5" max="5" width="11.28515625" style="10" customWidth="1"/>
    <col min="6" max="6" width="9.28515625" style="10" customWidth="1"/>
    <col min="7" max="7" width="8.5703125" style="10" customWidth="1"/>
    <col min="8" max="8" width="7.7109375" style="10" bestFit="1" customWidth="1"/>
    <col min="9" max="9" width="4.140625" style="10" customWidth="1"/>
    <col min="10" max="10" width="6.28515625" style="10" customWidth="1"/>
    <col min="11" max="11" width="4.5703125" style="10" customWidth="1"/>
    <col min="12" max="12" width="4.7109375" style="10" customWidth="1"/>
    <col min="13" max="13" width="4" style="10" customWidth="1"/>
    <col min="14" max="14" width="3.5703125" style="10" customWidth="1"/>
    <col min="15" max="15" width="5.42578125" style="10" customWidth="1"/>
    <col min="16" max="16" width="1.7109375" style="106" customWidth="1"/>
    <col min="17" max="19" width="7.85546875" style="1" hidden="1" customWidth="1"/>
    <col min="20" max="31" width="0" style="1" hidden="1" customWidth="1"/>
    <col min="32" max="16384" width="7.85546875" style="1" hidden="1"/>
  </cols>
  <sheetData>
    <row r="1" spans="1:16" s="13" customFormat="1" ht="15.75" x14ac:dyDescent="0.2">
      <c r="A1" s="363" t="s">
        <v>344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5"/>
      <c r="P1" s="106"/>
    </row>
    <row r="2" spans="1:16" ht="12.75" customHeight="1" x14ac:dyDescent="0.2">
      <c r="A2" s="216" t="s">
        <v>199</v>
      </c>
      <c r="B2" s="11"/>
      <c r="C2" s="11"/>
      <c r="D2" s="11"/>
      <c r="E2" s="11"/>
      <c r="F2" s="11"/>
      <c r="G2" s="110"/>
      <c r="H2" s="11"/>
      <c r="I2" s="11"/>
      <c r="J2" s="11"/>
      <c r="K2" s="11"/>
      <c r="L2" s="11"/>
      <c r="M2" s="11"/>
      <c r="N2" s="11"/>
      <c r="O2" s="111"/>
    </row>
    <row r="3" spans="1:16" ht="12.75" customHeight="1" x14ac:dyDescent="0.2">
      <c r="A3" s="216"/>
      <c r="B3" s="220" t="s">
        <v>0</v>
      </c>
      <c r="C3" s="220"/>
      <c r="D3" s="303"/>
      <c r="E3" s="303"/>
      <c r="F3" s="11"/>
      <c r="G3" s="110"/>
      <c r="H3" s="11"/>
      <c r="I3" s="183" t="s">
        <v>1</v>
      </c>
      <c r="J3" s="181"/>
      <c r="K3" s="314"/>
      <c r="L3" s="314"/>
      <c r="M3" s="314"/>
      <c r="N3" s="11"/>
      <c r="O3" s="111"/>
    </row>
    <row r="4" spans="1:16" ht="12.75" customHeight="1" x14ac:dyDescent="0.2">
      <c r="A4" s="217"/>
      <c r="B4" s="112"/>
      <c r="C4" s="112"/>
      <c r="D4" s="304" t="str">
        <f>IF(D3="","Enter 0 if initial version","")</f>
        <v>Enter 0 if initial version</v>
      </c>
      <c r="E4" s="304"/>
      <c r="F4" s="14"/>
      <c r="G4" s="113"/>
      <c r="H4" s="112"/>
      <c r="I4" s="112"/>
      <c r="J4" s="112"/>
      <c r="K4" s="304" t="str">
        <f>IF(L3="","yyyy-mm-dd","")</f>
        <v>yyyy-mm-dd</v>
      </c>
      <c r="L4" s="304"/>
      <c r="M4" s="304"/>
      <c r="N4" s="112"/>
      <c r="O4" s="114"/>
    </row>
    <row r="5" spans="1:16" ht="12.75" customHeight="1" x14ac:dyDescent="0.2">
      <c r="A5" s="215" t="s">
        <v>200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16" ht="12.75" customHeight="1" x14ac:dyDescent="0.2">
      <c r="A6" s="216"/>
      <c r="B6" s="312" t="s">
        <v>323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3"/>
    </row>
    <row r="7" spans="1:16" ht="12.75" customHeight="1" x14ac:dyDescent="0.2">
      <c r="A7" s="216"/>
      <c r="B7" s="220" t="s">
        <v>245</v>
      </c>
      <c r="C7" s="220"/>
      <c r="D7" s="220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6"/>
    </row>
    <row r="8" spans="1:16" ht="12.75" customHeight="1" x14ac:dyDescent="0.2">
      <c r="A8" s="216"/>
      <c r="B8" s="192"/>
      <c r="C8" s="11"/>
      <c r="D8" s="11"/>
      <c r="E8" s="18"/>
      <c r="F8" s="18"/>
      <c r="G8" s="18"/>
      <c r="H8" s="18"/>
      <c r="I8" s="18"/>
      <c r="J8" s="18"/>
      <c r="K8" s="11"/>
      <c r="L8" s="11"/>
      <c r="M8" s="11"/>
      <c r="N8" s="11"/>
      <c r="O8" s="111"/>
    </row>
    <row r="9" spans="1:16" ht="12.75" customHeight="1" x14ac:dyDescent="0.2">
      <c r="A9" s="216"/>
      <c r="B9" s="192" t="s">
        <v>239</v>
      </c>
      <c r="C9" s="3"/>
      <c r="D9" s="3"/>
      <c r="E9" s="11"/>
      <c r="F9" s="117"/>
      <c r="G9" s="317"/>
      <c r="H9" s="317"/>
      <c r="I9" s="317"/>
      <c r="J9" s="317"/>
      <c r="K9" s="317"/>
      <c r="L9" s="317"/>
      <c r="M9" s="317"/>
      <c r="N9" s="317"/>
      <c r="O9" s="318"/>
    </row>
    <row r="10" spans="1:16" ht="12.75" customHeight="1" x14ac:dyDescent="0.2">
      <c r="A10" s="216"/>
      <c r="B10" s="192"/>
      <c r="C10" s="3"/>
      <c r="D10" s="3"/>
      <c r="E10" s="118"/>
      <c r="F10" s="118"/>
      <c r="G10" s="118"/>
      <c r="H10" s="118"/>
      <c r="I10" s="118"/>
      <c r="J10" s="118"/>
      <c r="K10" s="11"/>
      <c r="L10" s="11"/>
      <c r="M10" s="11"/>
      <c r="N10" s="11"/>
      <c r="O10" s="111"/>
    </row>
    <row r="11" spans="1:16" ht="12.75" customHeight="1" x14ac:dyDescent="0.2">
      <c r="A11" s="217"/>
      <c r="B11" s="220" t="s">
        <v>182</v>
      </c>
      <c r="C11" s="220"/>
      <c r="D11" s="303"/>
      <c r="E11" s="303"/>
      <c r="F11" s="11"/>
      <c r="G11" s="182" t="s">
        <v>183</v>
      </c>
      <c r="H11" s="319"/>
      <c r="I11" s="319"/>
      <c r="J11" s="319"/>
      <c r="K11" s="319"/>
      <c r="L11" s="319"/>
      <c r="M11" s="319"/>
      <c r="N11" s="319"/>
      <c r="O11" s="320"/>
    </row>
    <row r="12" spans="1:16" ht="15.75" customHeight="1" x14ac:dyDescent="0.2">
      <c r="A12" s="215" t="s">
        <v>201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</row>
    <row r="13" spans="1:16" ht="15.75" customHeight="1" x14ac:dyDescent="0.2">
      <c r="A13" s="216"/>
      <c r="B13" s="220" t="s">
        <v>184</v>
      </c>
      <c r="C13" s="220"/>
      <c r="D13" s="220"/>
      <c r="E13" s="310"/>
      <c r="F13" s="326"/>
      <c r="G13" s="326"/>
      <c r="H13" s="326"/>
      <c r="I13" s="326"/>
      <c r="J13" s="326"/>
      <c r="K13" s="326"/>
      <c r="L13" s="326"/>
      <c r="M13" s="326"/>
      <c r="N13" s="326"/>
      <c r="O13" s="327"/>
    </row>
    <row r="14" spans="1:16" ht="15.75" customHeight="1" x14ac:dyDescent="0.2">
      <c r="A14" s="21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1"/>
    </row>
    <row r="15" spans="1:16" ht="15.75" customHeight="1" x14ac:dyDescent="0.2">
      <c r="A15" s="216"/>
      <c r="B15" s="359" t="s">
        <v>57</v>
      </c>
      <c r="C15" s="359"/>
      <c r="D15" s="310"/>
      <c r="E15" s="310"/>
      <c r="F15" s="310"/>
      <c r="G15" s="292" t="s">
        <v>58</v>
      </c>
      <c r="H15" s="292"/>
      <c r="I15" s="305"/>
      <c r="J15" s="306"/>
      <c r="K15" s="306"/>
      <c r="L15" s="306"/>
      <c r="M15" s="306"/>
      <c r="N15" s="306"/>
      <c r="O15" s="307"/>
    </row>
    <row r="16" spans="1:16" ht="15.75" customHeight="1" x14ac:dyDescent="0.2">
      <c r="A16" s="216"/>
      <c r="B16" s="11"/>
      <c r="C16" s="11"/>
      <c r="D16" s="192"/>
      <c r="E16" s="11"/>
      <c r="F16" s="15"/>
      <c r="G16" s="15"/>
      <c r="H16" s="15"/>
      <c r="I16" s="306"/>
      <c r="J16" s="306"/>
      <c r="K16" s="306"/>
      <c r="L16" s="306"/>
      <c r="M16" s="306"/>
      <c r="N16" s="306"/>
      <c r="O16" s="307"/>
    </row>
    <row r="17" spans="1:15" ht="15.75" customHeight="1" x14ac:dyDescent="0.2">
      <c r="A17" s="217"/>
      <c r="B17" s="119" t="s">
        <v>250</v>
      </c>
      <c r="C17" s="119"/>
      <c r="D17" s="311"/>
      <c r="E17" s="311"/>
      <c r="F17" s="311"/>
      <c r="G17" s="370"/>
      <c r="H17" s="370"/>
      <c r="I17" s="308"/>
      <c r="J17" s="308"/>
      <c r="K17" s="308"/>
      <c r="L17" s="308"/>
      <c r="M17" s="308"/>
      <c r="N17" s="308"/>
      <c r="O17" s="309"/>
    </row>
    <row r="18" spans="1:15" ht="12.75" customHeight="1" x14ac:dyDescent="0.2">
      <c r="A18" s="216" t="s">
        <v>202</v>
      </c>
      <c r="B18" s="11"/>
      <c r="C18" s="11"/>
      <c r="D18" s="11"/>
      <c r="E18" s="11"/>
      <c r="F18" s="11"/>
      <c r="G18" s="11"/>
      <c r="H18" s="11"/>
      <c r="I18" s="11"/>
      <c r="J18" s="11"/>
      <c r="K18" s="375"/>
      <c r="L18" s="375"/>
      <c r="M18" s="375"/>
      <c r="N18" s="375"/>
      <c r="O18" s="108"/>
    </row>
    <row r="19" spans="1:15" x14ac:dyDescent="0.2">
      <c r="A19" s="216"/>
      <c r="B19" s="220" t="s">
        <v>352</v>
      </c>
      <c r="C19" s="220"/>
      <c r="D19" s="220"/>
      <c r="E19" s="179" t="str">
        <f>IF(F19="","Select &gt;&gt;","")</f>
        <v>Select &gt;&gt;</v>
      </c>
      <c r="F19" s="315"/>
      <c r="G19" s="315"/>
      <c r="H19" s="315"/>
      <c r="I19" s="207"/>
      <c r="J19" s="207"/>
      <c r="K19" s="207"/>
      <c r="L19" s="207"/>
      <c r="M19" s="207"/>
      <c r="N19" s="207"/>
      <c r="O19" s="208"/>
    </row>
    <row r="20" spans="1:15" ht="14.25" customHeight="1" x14ac:dyDescent="0.2">
      <c r="A20" s="217"/>
      <c r="B20" s="382" t="s">
        <v>353</v>
      </c>
      <c r="C20" s="382"/>
      <c r="D20" s="382"/>
      <c r="E20" s="382"/>
      <c r="F20" s="382"/>
      <c r="G20" s="382"/>
      <c r="H20" s="382"/>
      <c r="I20" s="209"/>
      <c r="J20" s="209"/>
      <c r="K20" s="209"/>
      <c r="L20" s="209"/>
      <c r="M20" s="209"/>
      <c r="N20" s="209"/>
      <c r="O20" s="210"/>
    </row>
    <row r="21" spans="1:15" ht="10.5" customHeight="1" x14ac:dyDescent="0.2">
      <c r="A21" s="215" t="s">
        <v>203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165"/>
      <c r="N21" s="165"/>
      <c r="O21" s="166"/>
    </row>
    <row r="22" spans="1:15" ht="12.75" customHeight="1" x14ac:dyDescent="0.2">
      <c r="A22" s="216"/>
      <c r="B22" s="220" t="s">
        <v>112</v>
      </c>
      <c r="C22" s="220"/>
      <c r="D22" s="220"/>
      <c r="E22" s="120" t="str">
        <f>IF(OR(Type_of_study="",Type_of_study=VariableData!I7),"Select &gt;&gt;","")</f>
        <v>Select &gt;&gt;</v>
      </c>
      <c r="F22" s="240"/>
      <c r="G22" s="240"/>
      <c r="H22" s="240"/>
      <c r="I22" s="240"/>
      <c r="J22" s="240"/>
      <c r="K22" s="240"/>
      <c r="L22" s="193"/>
      <c r="M22" s="11"/>
      <c r="N22" s="238" t="s">
        <v>222</v>
      </c>
      <c r="O22" s="239"/>
    </row>
    <row r="23" spans="1:15" ht="12.75" customHeight="1" x14ac:dyDescent="0.2">
      <c r="A23" s="216"/>
      <c r="B23" s="220"/>
      <c r="C23" s="220"/>
      <c r="D23" s="220"/>
      <c r="E23" s="192"/>
      <c r="F23" s="192"/>
      <c r="G23" s="192"/>
      <c r="H23" s="192"/>
      <c r="I23" s="192"/>
      <c r="J23" s="192"/>
      <c r="K23" s="192"/>
      <c r="L23" s="192"/>
      <c r="M23" s="15"/>
      <c r="N23" s="238"/>
      <c r="O23" s="239"/>
    </row>
    <row r="24" spans="1:15" ht="12.75" customHeight="1" x14ac:dyDescent="0.2">
      <c r="A24" s="216"/>
      <c r="B24" s="220" t="s">
        <v>162</v>
      </c>
      <c r="C24" s="220"/>
      <c r="D24" s="220"/>
      <c r="E24" s="179" t="str">
        <f>IF(F24="","Enter &gt;&gt;","")</f>
        <v>Enter &gt;&gt;</v>
      </c>
      <c r="F24" s="235"/>
      <c r="G24" s="235"/>
      <c r="H24" s="235"/>
      <c r="I24" s="235"/>
      <c r="J24" s="235"/>
      <c r="K24" s="235"/>
      <c r="L24" s="235"/>
      <c r="M24" s="235"/>
      <c r="N24" s="236">
        <f>LEN(F24)</f>
        <v>0</v>
      </c>
      <c r="O24" s="237"/>
    </row>
    <row r="25" spans="1:15" ht="12.75" customHeight="1" x14ac:dyDescent="0.2">
      <c r="A25" s="217"/>
      <c r="B25" s="245" t="s">
        <v>176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6"/>
    </row>
    <row r="26" spans="1:15" x14ac:dyDescent="0.2">
      <c r="A26" s="216" t="s">
        <v>204</v>
      </c>
      <c r="B26" s="11"/>
      <c r="C26" s="11"/>
      <c r="D26" s="193"/>
      <c r="E26" s="193"/>
      <c r="F26" s="121"/>
      <c r="G26" s="122"/>
      <c r="H26" s="122"/>
      <c r="I26" s="122"/>
      <c r="J26" s="122"/>
      <c r="K26" s="122"/>
      <c r="L26" s="11"/>
      <c r="M26" s="11"/>
      <c r="N26" s="11"/>
      <c r="O26" s="111"/>
    </row>
    <row r="27" spans="1:15" x14ac:dyDescent="0.2">
      <c r="A27" s="216"/>
      <c r="B27" s="11" t="s">
        <v>369</v>
      </c>
      <c r="C27" s="11"/>
      <c r="D27" s="11"/>
      <c r="E27" s="11"/>
      <c r="F27" s="11"/>
      <c r="G27" s="11"/>
      <c r="H27" s="183"/>
      <c r="I27" s="11"/>
      <c r="J27" s="11"/>
      <c r="K27" s="11"/>
      <c r="L27" s="11"/>
      <c r="M27" s="193" t="s">
        <v>59</v>
      </c>
      <c r="N27" s="11"/>
      <c r="O27" s="194" t="s">
        <v>93</v>
      </c>
    </row>
    <row r="28" spans="1:15" x14ac:dyDescent="0.2">
      <c r="A28" s="216"/>
      <c r="B28" s="357" t="str">
        <f>IF( AND(NOT(VariableData!C2),VariableData!D2),"THIS PROPOSAL MAY NOT QUALIFY FOR FUNDING","")</f>
        <v/>
      </c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8"/>
    </row>
    <row r="29" spans="1:15" x14ac:dyDescent="0.2">
      <c r="A29" s="216"/>
      <c r="B29" s="192" t="s">
        <v>247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11"/>
    </row>
    <row r="30" spans="1:15" x14ac:dyDescent="0.2">
      <c r="A30" s="216"/>
      <c r="B30" s="397" t="str">
        <f>IF(AND(NOT(VariableData!C3), VariableData!D3),"ALL CONSULTANTS MUST BE INDIVIDUALLY REGISTERED WITH PSA","")</f>
        <v/>
      </c>
      <c r="C30" s="397"/>
      <c r="D30" s="397"/>
      <c r="E30" s="397"/>
      <c r="F30" s="397"/>
      <c r="G30" s="397"/>
      <c r="H30" s="397"/>
      <c r="I30" s="397"/>
      <c r="J30" s="397"/>
      <c r="K30" s="397"/>
      <c r="L30" s="123"/>
      <c r="M30" s="193" t="s">
        <v>59</v>
      </c>
      <c r="N30" s="182"/>
      <c r="O30" s="194" t="s">
        <v>93</v>
      </c>
    </row>
    <row r="31" spans="1:15" x14ac:dyDescent="0.2">
      <c r="A31" s="216"/>
      <c r="B31" s="241" t="str">
        <f>IF(AND(NOT(VariableData!$C$3),VariableData!$D$3,VariableData!$F$2),"IF INDIVIDUALS IDENTIFIED ON THIS PROPOSAL ARE NOT REGISTERED OR APPROVED, THEIR RESUME MUST BE ATTACHED AND SUBMITTED ALONG WITH A SCHEDULE I - FORM OF CONSENT AS PART OF THIS APPLICATION","")</f>
        <v/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2"/>
    </row>
    <row r="32" spans="1:15" x14ac:dyDescent="0.2">
      <c r="A32" s="216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2"/>
    </row>
    <row r="33" spans="1:16" x14ac:dyDescent="0.2">
      <c r="A33" s="216"/>
      <c r="B33" s="398" t="s">
        <v>345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191"/>
    </row>
    <row r="34" spans="1:16" x14ac:dyDescent="0.2">
      <c r="A34" s="216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3" t="s">
        <v>59</v>
      </c>
      <c r="N34" s="190"/>
      <c r="O34" s="194" t="s">
        <v>93</v>
      </c>
    </row>
    <row r="35" spans="1:16" s="13" customFormat="1" ht="12.75" customHeight="1" x14ac:dyDescent="0.2">
      <c r="A35" s="216"/>
      <c r="B35" s="163"/>
      <c r="C35" s="163"/>
      <c r="D35" s="163"/>
      <c r="E35" s="163"/>
      <c r="F35" s="163"/>
      <c r="G35" s="163"/>
      <c r="H35" s="178"/>
      <c r="I35" s="178"/>
      <c r="J35" s="178"/>
      <c r="K35" s="178"/>
      <c r="L35" s="167"/>
      <c r="M35" s="167"/>
      <c r="N35" s="167"/>
      <c r="O35" s="171" t="str">
        <f>IF(VariableData!$D$4,"Studies with an improper scope or have a signing authority without relevant experience will have to be resubmitted","")</f>
        <v/>
      </c>
      <c r="P35" s="106"/>
    </row>
    <row r="36" spans="1:16" s="13" customFormat="1" x14ac:dyDescent="0.2">
      <c r="A36" s="216"/>
      <c r="B36" s="399" t="str">
        <f>IF(OR(VariableData!$D$2,VariableData!$D$3,VariableData!$D$4),"For more information contact Steve Quon for Industrial at 604 623-4596 or Tanya Perewernycky for Commercial at 604-623-4593.","")</f>
        <v/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400"/>
      <c r="P36" s="106"/>
    </row>
    <row r="37" spans="1:16" s="13" customFormat="1" x14ac:dyDescent="0.2">
      <c r="A37" s="217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2"/>
      <c r="P37" s="106"/>
    </row>
    <row r="38" spans="1:16" ht="11.25" customHeight="1" x14ac:dyDescent="0.2">
      <c r="A38" s="215" t="s">
        <v>205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</row>
    <row r="39" spans="1:16" x14ac:dyDescent="0.2">
      <c r="A39" s="216"/>
      <c r="B39" s="220" t="s">
        <v>175</v>
      </c>
      <c r="C39" s="220"/>
      <c r="D39" s="220"/>
      <c r="E39" s="220"/>
      <c r="F39" s="220"/>
      <c r="G39" s="220"/>
      <c r="H39" s="220"/>
      <c r="I39" s="220"/>
      <c r="J39" s="220"/>
      <c r="K39" s="220"/>
      <c r="L39" s="183"/>
      <c r="M39" s="192"/>
      <c r="N39" s="192"/>
      <c r="O39" s="124"/>
    </row>
    <row r="40" spans="1:16" x14ac:dyDescent="0.2">
      <c r="A40" s="216"/>
      <c r="B40" s="324" t="s">
        <v>2</v>
      </c>
      <c r="C40" s="324"/>
      <c r="D40" s="324"/>
      <c r="E40" s="310"/>
      <c r="F40" s="310"/>
      <c r="G40" s="310"/>
      <c r="H40" s="193"/>
      <c r="I40" s="123"/>
      <c r="J40" s="11"/>
      <c r="K40" s="11"/>
      <c r="L40" s="123"/>
      <c r="M40" s="193" t="s">
        <v>59</v>
      </c>
      <c r="N40" s="182"/>
      <c r="O40" s="194" t="s">
        <v>93</v>
      </c>
    </row>
    <row r="41" spans="1:16" x14ac:dyDescent="0.2">
      <c r="A41" s="216"/>
      <c r="B41" s="325"/>
      <c r="C41" s="325"/>
      <c r="D41" s="325"/>
      <c r="E41" s="325"/>
      <c r="F41" s="325"/>
      <c r="G41" s="325"/>
      <c r="H41" s="193"/>
      <c r="I41" s="123"/>
      <c r="J41" s="123"/>
      <c r="K41" s="193"/>
      <c r="L41" s="182"/>
      <c r="M41" s="193"/>
      <c r="N41" s="187"/>
      <c r="O41" s="125"/>
    </row>
    <row r="42" spans="1:16" ht="12.75" customHeight="1" x14ac:dyDescent="0.2">
      <c r="A42" s="216"/>
      <c r="B42" s="218" t="s">
        <v>362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9"/>
    </row>
    <row r="43" spans="1:16" x14ac:dyDescent="0.2">
      <c r="A43" s="216"/>
      <c r="B43" s="12"/>
      <c r="C43" s="12"/>
      <c r="D43" s="12"/>
      <c r="E43" s="12"/>
      <c r="F43" s="12"/>
      <c r="G43" s="12"/>
      <c r="H43" s="12"/>
      <c r="I43" s="12"/>
      <c r="J43" s="11"/>
      <c r="K43" s="11"/>
      <c r="L43" s="192"/>
      <c r="M43" s="18" t="s">
        <v>59</v>
      </c>
      <c r="N43" s="182"/>
      <c r="O43" s="154" t="s">
        <v>93</v>
      </c>
    </row>
    <row r="44" spans="1:16" ht="24.75" customHeight="1" x14ac:dyDescent="0.2">
      <c r="A44" s="217"/>
      <c r="B44" s="243" t="str">
        <f>IF(AND(NOT(VariableData!C7),VariableData!D7),"It is recommended that PSE and PSA be consulted while developing this study proposal 
Please email alliance@bchydro.com for more details.","")</f>
        <v/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4"/>
    </row>
    <row r="45" spans="1:16" s="13" customFormat="1" ht="12.75" customHeight="1" x14ac:dyDescent="0.2">
      <c r="A45" s="215" t="s">
        <v>206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  <c r="P45" s="106"/>
    </row>
    <row r="46" spans="1:16" s="13" customFormat="1" ht="12.75" customHeight="1" x14ac:dyDescent="0.2">
      <c r="A46" s="216"/>
      <c r="B46" s="258" t="s">
        <v>218</v>
      </c>
      <c r="C46" s="258"/>
      <c r="D46" s="258"/>
      <c r="E46" s="258"/>
      <c r="F46" s="258"/>
      <c r="G46" s="258"/>
      <c r="H46" s="258"/>
      <c r="I46" s="258"/>
      <c r="J46" s="258"/>
      <c r="K46" s="106"/>
      <c r="L46" s="11"/>
      <c r="M46" s="193" t="s">
        <v>59</v>
      </c>
      <c r="N46" s="182"/>
      <c r="O46" s="194" t="s">
        <v>93</v>
      </c>
      <c r="P46" s="106"/>
    </row>
    <row r="47" spans="1:16" s="13" customFormat="1" x14ac:dyDescent="0.2">
      <c r="A47" s="216"/>
      <c r="B47" s="258"/>
      <c r="C47" s="258"/>
      <c r="D47" s="258"/>
      <c r="E47" s="258"/>
      <c r="F47" s="258"/>
      <c r="G47" s="258"/>
      <c r="H47" s="258"/>
      <c r="I47" s="258"/>
      <c r="J47" s="258"/>
      <c r="K47" s="76"/>
      <c r="L47" s="76"/>
      <c r="M47" s="11"/>
      <c r="N47" s="11"/>
      <c r="O47" s="111"/>
      <c r="P47" s="106"/>
    </row>
    <row r="48" spans="1:16" s="13" customFormat="1" ht="13.5" thickBot="1" x14ac:dyDescent="0.25">
      <c r="A48" s="332"/>
      <c r="B48" s="410" t="str">
        <f>IF(AND(NOT(VariableData!C5), VariableData!D5),"SAVINGS NOT SUFFICIENT TO QUALIFY FOR FUNDING","")</f>
        <v/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1"/>
      <c r="P48" s="106"/>
    </row>
    <row r="49" spans="1:16" s="13" customFormat="1" ht="12.75" customHeight="1" x14ac:dyDescent="0.2">
      <c r="A49" s="259" t="s">
        <v>248</v>
      </c>
      <c r="B49" s="152"/>
      <c r="C49" s="153"/>
      <c r="D49" s="152"/>
      <c r="E49" s="152"/>
      <c r="F49" s="152"/>
      <c r="G49" s="152"/>
      <c r="H49" s="152"/>
      <c r="I49" s="134"/>
      <c r="J49" s="134"/>
      <c r="K49" s="134"/>
      <c r="L49" s="134"/>
      <c r="M49" s="134"/>
      <c r="N49" s="134"/>
      <c r="O49" s="135"/>
      <c r="P49" s="106"/>
    </row>
    <row r="50" spans="1:16" s="13" customFormat="1" ht="12.75" customHeight="1" x14ac:dyDescent="0.2">
      <c r="A50" s="216"/>
      <c r="B50" s="193" t="s">
        <v>347</v>
      </c>
      <c r="C50" s="193"/>
      <c r="D50" s="193"/>
      <c r="E50" s="193"/>
      <c r="F50" s="193"/>
      <c r="G50" s="193"/>
      <c r="H50" s="193"/>
      <c r="I50" s="193"/>
      <c r="J50" s="106"/>
      <c r="K50" s="106"/>
      <c r="L50" s="123"/>
      <c r="M50" s="193" t="s">
        <v>59</v>
      </c>
      <c r="N50" s="182"/>
      <c r="O50" s="194" t="s">
        <v>93</v>
      </c>
      <c r="P50" s="106"/>
    </row>
    <row r="51" spans="1:16" s="13" customFormat="1" ht="12.75" customHeight="1" x14ac:dyDescent="0.2">
      <c r="A51" s="216"/>
      <c r="B51" s="254" t="str">
        <f>IF(VariableData!C8,"Complete the BC Hydro Lighting Opportunity Assessment Tool and submit with proposal","")</f>
        <v/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5"/>
      <c r="P51" s="106"/>
    </row>
    <row r="52" spans="1:16" s="13" customFormat="1" ht="12.75" customHeight="1" x14ac:dyDescent="0.2">
      <c r="A52" s="216"/>
      <c r="B52" s="193" t="s">
        <v>360</v>
      </c>
      <c r="C52" s="193"/>
      <c r="D52" s="193"/>
      <c r="E52" s="193"/>
      <c r="F52" s="193"/>
      <c r="G52" s="193"/>
      <c r="H52" s="193"/>
      <c r="I52" s="193"/>
      <c r="J52" s="106"/>
      <c r="K52" s="106"/>
      <c r="L52" s="123"/>
      <c r="M52" s="193" t="s">
        <v>59</v>
      </c>
      <c r="N52" s="182"/>
      <c r="O52" s="194" t="s">
        <v>93</v>
      </c>
      <c r="P52" s="106"/>
    </row>
    <row r="53" spans="1:16" s="13" customFormat="1" ht="12.75" customHeight="1" x14ac:dyDescent="0.2">
      <c r="A53" s="216"/>
      <c r="B53" s="106"/>
      <c r="C53" s="11"/>
      <c r="D53" s="109"/>
      <c r="E53" s="11"/>
      <c r="F53" s="15"/>
      <c r="G53" s="15"/>
      <c r="H53" s="15"/>
      <c r="I53" s="123"/>
      <c r="J53" s="106"/>
      <c r="K53" s="106"/>
      <c r="L53" s="11"/>
      <c r="M53" s="11"/>
      <c r="N53" s="11"/>
      <c r="O53" s="177" t="str">
        <f>IF(VariableData!$C$9,"Contact PSA at alliance@bchydro.com before completing this proposal","")</f>
        <v/>
      </c>
      <c r="P53" s="106"/>
    </row>
    <row r="54" spans="1:16" s="16" customFormat="1" ht="12.75" customHeight="1" x14ac:dyDescent="0.2">
      <c r="A54" s="216"/>
      <c r="B54" s="183" t="s">
        <v>346</v>
      </c>
      <c r="C54" s="183"/>
      <c r="D54" s="183"/>
      <c r="E54" s="183"/>
      <c r="F54" s="183"/>
      <c r="G54" s="183"/>
      <c r="H54" s="183"/>
      <c r="I54" s="183"/>
      <c r="J54" s="106"/>
      <c r="K54" s="106"/>
      <c r="L54" s="123"/>
      <c r="M54" s="193" t="s">
        <v>59</v>
      </c>
      <c r="N54" s="182"/>
      <c r="O54" s="194" t="s">
        <v>93</v>
      </c>
      <c r="P54" s="106"/>
    </row>
    <row r="55" spans="1:16" s="75" customFormat="1" ht="13.5" customHeight="1" x14ac:dyDescent="0.2">
      <c r="A55" s="216"/>
      <c r="B55" s="126" t="s">
        <v>197</v>
      </c>
      <c r="C55" s="127"/>
      <c r="D55" s="127"/>
      <c r="E55" s="127"/>
      <c r="F55" s="127"/>
      <c r="G55" s="127"/>
      <c r="H55" s="127"/>
      <c r="I55" s="127"/>
      <c r="J55" s="106"/>
      <c r="K55" s="106"/>
      <c r="L55" s="106"/>
      <c r="M55" s="106"/>
      <c r="N55" s="11"/>
      <c r="O55" s="111"/>
      <c r="P55" s="106"/>
    </row>
    <row r="56" spans="1:16" s="6" customFormat="1" ht="12.75" customHeight="1" x14ac:dyDescent="0.2">
      <c r="A56" s="217"/>
      <c r="B56" s="256" t="str">
        <f>IF(AND(VariableData!C10,NOT(VariableData!D10)),"For more information on IT related studies, email PSA at alliance@bchydro.com","")</f>
        <v/>
      </c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  <c r="P56" s="106"/>
    </row>
    <row r="57" spans="1:16" x14ac:dyDescent="0.2">
      <c r="A57" s="215" t="s">
        <v>207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/>
    </row>
    <row r="58" spans="1:16" x14ac:dyDescent="0.2">
      <c r="A58" s="216"/>
      <c r="B58" s="218" t="s">
        <v>361</v>
      </c>
      <c r="C58" s="218"/>
      <c r="D58" s="218"/>
      <c r="E58" s="218"/>
      <c r="F58" s="218"/>
      <c r="G58" s="218"/>
      <c r="H58" s="218"/>
      <c r="I58" s="218"/>
      <c r="J58" s="218"/>
      <c r="K58" s="218"/>
      <c r="L58" s="12"/>
      <c r="M58" s="181" t="s">
        <v>59</v>
      </c>
      <c r="N58" s="192"/>
      <c r="O58" s="186" t="s">
        <v>93</v>
      </c>
    </row>
    <row r="59" spans="1:16" x14ac:dyDescent="0.2">
      <c r="A59" s="216"/>
      <c r="B59" s="151" t="s">
        <v>359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70"/>
    </row>
    <row r="60" spans="1:16" x14ac:dyDescent="0.2">
      <c r="A60" s="216"/>
      <c r="B60" s="188" t="str">
        <f>IF(VariableData!$C$12,"List prior energy related studies or energy conservation activities at the site.","")</f>
        <v/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70"/>
    </row>
    <row r="61" spans="1:16" x14ac:dyDescent="0.2">
      <c r="A61" s="216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2"/>
    </row>
    <row r="62" spans="1:16" s="13" customFormat="1" x14ac:dyDescent="0.2">
      <c r="A62" s="216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2"/>
      <c r="P62" s="106"/>
    </row>
    <row r="63" spans="1:16" x14ac:dyDescent="0.2">
      <c r="A63" s="217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4"/>
    </row>
    <row r="64" spans="1:16" ht="12.75" customHeight="1" x14ac:dyDescent="0.2">
      <c r="A64" s="215" t="s">
        <v>208</v>
      </c>
      <c r="B64" s="253"/>
      <c r="C64" s="253"/>
      <c r="D64" s="253"/>
      <c r="E64" s="115"/>
      <c r="F64" s="115"/>
      <c r="G64" s="115"/>
      <c r="H64" s="115"/>
      <c r="I64" s="247"/>
      <c r="J64" s="247"/>
      <c r="K64" s="247"/>
      <c r="L64" s="248"/>
      <c r="M64" s="248"/>
      <c r="N64" s="248"/>
      <c r="O64" s="249"/>
    </row>
    <row r="65" spans="1:16" ht="12.75" customHeight="1" x14ac:dyDescent="0.2">
      <c r="A65" s="216"/>
      <c r="B65" s="252" t="s">
        <v>243</v>
      </c>
      <c r="C65" s="252"/>
      <c r="D65" s="252"/>
      <c r="E65" s="252"/>
      <c r="F65" s="252"/>
      <c r="G65" s="252"/>
      <c r="H65" s="252"/>
      <c r="I65" s="252"/>
      <c r="J65" s="252"/>
      <c r="K65" s="252"/>
      <c r="L65" s="123"/>
      <c r="M65" s="193" t="s">
        <v>59</v>
      </c>
      <c r="N65" s="182"/>
      <c r="O65" s="194" t="s">
        <v>93</v>
      </c>
    </row>
    <row r="66" spans="1:16" x14ac:dyDescent="0.2">
      <c r="A66" s="216"/>
      <c r="B66" s="250" t="str">
        <f>IF(VariableData!$F$2,(IF(VariableData!$H$5,VariableData!$J$2,IF(VariableData!$H$4,VariableData!$J$4,IF(VariableData!$H$3,VariableData!$J$12,"")))),VariableData!$J$6)</f>
        <v xml:space="preserve">BCH-QMS-9462-C-042_Unified Revised ES Requirements 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1"/>
    </row>
    <row r="67" spans="1:16" ht="12.75" customHeight="1" x14ac:dyDescent="0.2">
      <c r="A67" s="216"/>
      <c r="B67" s="220" t="str">
        <f>IF(VariableData!C8,VariableData!J10,"")</f>
        <v/>
      </c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1"/>
    </row>
    <row r="68" spans="1:16" ht="12.75" customHeight="1" x14ac:dyDescent="0.2">
      <c r="A68" s="216"/>
      <c r="B68" s="387" t="str">
        <f>IF(AND(NOT(VariableData!C11), VariableData!D11),"For more information or copies of the documents visit the commercial or industrial section of the Power Smart website","")</f>
        <v/>
      </c>
      <c r="C68" s="387"/>
      <c r="D68" s="387"/>
      <c r="E68" s="387"/>
      <c r="F68" s="387"/>
      <c r="G68" s="387"/>
      <c r="H68" s="387"/>
      <c r="I68" s="387"/>
      <c r="J68" s="387"/>
      <c r="K68" s="387"/>
      <c r="L68" s="260" t="str">
        <f>IF(AND(NOT(VariableData!C11), VariableData!D11),HYPERLINK("http://www.bchydro.com/powersmart/alliance/program/psp-commercial.html","PSA Commercial"),"")</f>
        <v/>
      </c>
      <c r="M68" s="260"/>
      <c r="N68" s="260"/>
      <c r="O68" s="261"/>
    </row>
    <row r="69" spans="1:16" ht="12.75" customHeight="1" x14ac:dyDescent="0.2">
      <c r="A69" s="216"/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5" t="str">
        <f>IF(AND(NOT(VariableData!C11), VariableData!D11),HYPERLINK("http://www.bchydro.com/powersmart/alliance/program/psp-industrial.html","PSA Industrial"),"")</f>
        <v/>
      </c>
      <c r="M69" s="385"/>
      <c r="N69" s="385"/>
      <c r="O69" s="386"/>
    </row>
    <row r="70" spans="1:16" s="13" customFormat="1" ht="15.75" x14ac:dyDescent="0.2">
      <c r="A70" s="376" t="s">
        <v>328</v>
      </c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8"/>
      <c r="P70" s="106"/>
    </row>
    <row r="71" spans="1:16" ht="12.75" customHeight="1" x14ac:dyDescent="0.2">
      <c r="A71" s="216" t="s">
        <v>209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1"/>
    </row>
    <row r="72" spans="1:16" x14ac:dyDescent="0.2">
      <c r="A72" s="216"/>
      <c r="B72" s="220" t="s">
        <v>335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183"/>
      <c r="O72" s="111"/>
    </row>
    <row r="73" spans="1:16" x14ac:dyDescent="0.2">
      <c r="A73" s="216"/>
      <c r="B73" s="371" t="s">
        <v>336</v>
      </c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2"/>
    </row>
    <row r="74" spans="1:16" x14ac:dyDescent="0.2">
      <c r="A74" s="216"/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1"/>
    </row>
    <row r="75" spans="1:16" x14ac:dyDescent="0.2">
      <c r="A75" s="216"/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1"/>
    </row>
    <row r="76" spans="1:16" x14ac:dyDescent="0.2">
      <c r="A76" s="216"/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1"/>
    </row>
    <row r="77" spans="1:16" x14ac:dyDescent="0.2">
      <c r="A77" s="216"/>
      <c r="B77" s="340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1"/>
    </row>
    <row r="78" spans="1:16" x14ac:dyDescent="0.2">
      <c r="A78" s="216"/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1"/>
    </row>
    <row r="79" spans="1:16" s="13" customFormat="1" ht="12.75" customHeight="1" x14ac:dyDescent="0.2">
      <c r="A79" s="215" t="s">
        <v>210</v>
      </c>
      <c r="B79" s="115" t="str">
        <f>IF(OR(VariableData!$F$4,VariableData!$F$3,VariableData!$C$8,VariableData!$C$9),"","This section is for studies with a commercial or lighting component only.  Please skip")</f>
        <v>This section is for studies with a commercial or lighting component only.  Please skip</v>
      </c>
      <c r="C79" s="115"/>
      <c r="D79" s="128"/>
      <c r="E79" s="115"/>
      <c r="F79" s="128"/>
      <c r="G79" s="128"/>
      <c r="H79" s="176"/>
      <c r="I79" s="128"/>
      <c r="J79" s="128"/>
      <c r="K79" s="128"/>
      <c r="L79" s="128"/>
      <c r="M79" s="128"/>
      <c r="N79" s="128"/>
      <c r="O79" s="129"/>
      <c r="P79" s="106"/>
    </row>
    <row r="80" spans="1:16" s="13" customFormat="1" ht="15" customHeight="1" x14ac:dyDescent="0.2">
      <c r="A80" s="216"/>
      <c r="B80" s="192"/>
      <c r="C80" s="192"/>
      <c r="D80" s="192"/>
      <c r="E80" s="182" t="str">
        <f>IF(OR(VariableData!$F$4,VariableData!$F$3,VariableData!$C$8,VariableData!$C$9),"Year Built:","")</f>
        <v/>
      </c>
      <c r="F80" s="390"/>
      <c r="G80" s="390"/>
      <c r="H80" s="324" t="str">
        <f>IF(OR(VariableData!$F$4,VariableData!$F$3,VariableData!$C$8,VariableData!$C$9),"Year Renovated:","")</f>
        <v/>
      </c>
      <c r="I80" s="324"/>
      <c r="J80" s="324"/>
      <c r="K80" s="324"/>
      <c r="L80" s="391"/>
      <c r="M80" s="391"/>
      <c r="N80" s="391"/>
      <c r="O80" s="392"/>
      <c r="P80" s="106"/>
    </row>
    <row r="81" spans="1:16" s="13" customFormat="1" ht="12.75" customHeight="1" x14ac:dyDescent="0.2">
      <c r="A81" s="216"/>
      <c r="B81" s="183" t="str">
        <f>IF(OR(VariableData!$F$4,VariableData!$F$3,VariableData!$C$8,VariableData!$C$9),"Floorspace","")</f>
        <v/>
      </c>
      <c r="C81" s="183"/>
      <c r="D81" s="183"/>
      <c r="E81" s="11"/>
      <c r="F81" s="393" t="str">
        <f>IF(AND(OR(VariableData!$F$4,VariableData!$F$3,VariableData!$C$8,VariableData!$C$9),Year_Built=""),"yyyy","")</f>
        <v/>
      </c>
      <c r="G81" s="393"/>
      <c r="H81" s="185"/>
      <c r="I81" s="192"/>
      <c r="J81" s="192"/>
      <c r="K81" s="11"/>
      <c r="L81" s="393" t="str">
        <f>IF(AND(OR(VariableData!$F$4,VariableData!$F$3,VariableData!$C$8,VariableData!$C$9),Year_Renovated=""),"yyyy","")</f>
        <v/>
      </c>
      <c r="M81" s="393"/>
      <c r="N81" s="393"/>
      <c r="O81" s="394"/>
      <c r="P81" s="106"/>
    </row>
    <row r="82" spans="1:16" s="13" customFormat="1" ht="12.75" customHeight="1" x14ac:dyDescent="0.2">
      <c r="A82" s="216"/>
      <c r="B82" s="292" t="str">
        <f>IF(OR(VariableData!$F$4,VariableData!$F$3,VariableData!$C$8,VariableData!$C$9),"area units:","")</f>
        <v/>
      </c>
      <c r="C82" s="292"/>
      <c r="D82" s="189"/>
      <c r="E82" s="182" t="str">
        <f>IF(OR(VariableData!$F$4,VariableData!$F$3,VariableData!$C$8,VariableData!$C$9),"Total area:","")</f>
        <v/>
      </c>
      <c r="F82" s="389"/>
      <c r="G82" s="389"/>
      <c r="H82" s="324" t="str">
        <f>IF(OR(VariableData!$F$4,VariableData!$F$3,VariableData!$C$8,VariableData!$C$9),"Area to be Studied:","")</f>
        <v/>
      </c>
      <c r="I82" s="324"/>
      <c r="J82" s="324"/>
      <c r="K82" s="324"/>
      <c r="L82" s="391"/>
      <c r="M82" s="391"/>
      <c r="N82" s="391"/>
      <c r="O82" s="392"/>
      <c r="P82" s="106"/>
    </row>
    <row r="83" spans="1:16" s="13" customFormat="1" ht="12.75" customHeight="1" x14ac:dyDescent="0.2">
      <c r="A83" s="217"/>
      <c r="B83" s="112"/>
      <c r="C83" s="112"/>
      <c r="D83" s="112"/>
      <c r="E83" s="112"/>
      <c r="F83" s="370" t="str">
        <f>IF(AND(OR(VariableData!$F$4,VariableData!$F$3,VariableData!$C$8,VariableData!$C$9),VariableData!$S$3),"square feet",IF(AND(OR(VariableData!$F$4,VariableData!$F$3,VariableData!$C$8,VariableData!$C$9),VariableData!$S$2),"square metres",""))</f>
        <v/>
      </c>
      <c r="G83" s="370"/>
      <c r="H83" s="180"/>
      <c r="I83" s="112"/>
      <c r="J83" s="112"/>
      <c r="K83" s="112"/>
      <c r="L83" s="370" t="str">
        <f>IF(AND(OR(VariableData!$F$4,VariableData!$F$3,VariableData!$C$8,VariableData!$C$9),VariableData!$S$3),"square feet",IF(AND(OR(VariableData!$F$4,VariableData!$F$3,VariableData!$C$8,VariableData!$C$9),VariableData!$S$2),"square metres",""))</f>
        <v/>
      </c>
      <c r="M83" s="370"/>
      <c r="N83" s="370"/>
      <c r="O83" s="403"/>
      <c r="P83" s="106"/>
    </row>
    <row r="84" spans="1:16" ht="12" customHeight="1" x14ac:dyDescent="0.2">
      <c r="A84" s="215" t="s">
        <v>211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6"/>
    </row>
    <row r="85" spans="1:16" x14ac:dyDescent="0.2">
      <c r="A85" s="216"/>
      <c r="B85" s="220" t="str">
        <f>IF(OR(VariableData!$F$3,VariableData!$H$3,VariableData!$C$9),"Energy consumption:","This section is for commercial-mechanical or PWA studies only.  Please skip")</f>
        <v>This section is for commercial-mechanical or PWA studies only.  Please skip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1"/>
    </row>
    <row r="86" spans="1:16" ht="14.25" x14ac:dyDescent="0.2">
      <c r="A86" s="216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1"/>
    </row>
    <row r="87" spans="1:16" x14ac:dyDescent="0.2">
      <c r="A87" s="216"/>
      <c r="B87" s="324" t="str">
        <f>IF(OR(VariableData!F3,VariableData!H3,VariableData!$C$9),"Fuel Type:","")</f>
        <v/>
      </c>
      <c r="C87" s="324"/>
      <c r="D87" s="324"/>
      <c r="E87" s="395"/>
      <c r="F87" s="395"/>
      <c r="G87" s="324" t="str">
        <f>IF(OR(VariableData!$F$3,VariableData!$H$3,VariableData!$C$9),"Annual Fuel Consumption:","")</f>
        <v/>
      </c>
      <c r="H87" s="324"/>
      <c r="I87" s="324"/>
      <c r="J87" s="324"/>
      <c r="K87" s="324"/>
      <c r="L87" s="303"/>
      <c r="M87" s="326"/>
      <c r="N87" s="326"/>
      <c r="O87" s="327"/>
    </row>
    <row r="88" spans="1:16" x14ac:dyDescent="0.2">
      <c r="A88" s="216"/>
      <c r="B88" s="192"/>
      <c r="C88" s="192"/>
      <c r="D88" s="3" t="s">
        <v>161</v>
      </c>
      <c r="E88" s="3"/>
      <c r="F88" s="3"/>
      <c r="G88" s="11"/>
      <c r="H88" s="132"/>
      <c r="I88" s="132"/>
      <c r="J88" s="132"/>
      <c r="K88" s="192"/>
      <c r="L88" s="375" t="str">
        <f>IF(E89="","",E89)</f>
        <v/>
      </c>
      <c r="M88" s="375"/>
      <c r="N88" s="375"/>
      <c r="O88" s="405"/>
    </row>
    <row r="89" spans="1:16" x14ac:dyDescent="0.2">
      <c r="A89" s="216"/>
      <c r="B89" s="404" t="str">
        <f>IF(OR(VariableData!F3,VariableData!H3,VariableData!$C$9),"Consumption Units:","")</f>
        <v/>
      </c>
      <c r="C89" s="404"/>
      <c r="D89" s="404"/>
      <c r="E89" s="314"/>
      <c r="F89" s="314"/>
      <c r="G89" s="324" t="str">
        <f>IF(OR(VariableData!$F$3,VariableData!$H$3,VariableData!$C$9),"Annual Electricity Consumption:","")</f>
        <v/>
      </c>
      <c r="H89" s="324"/>
      <c r="I89" s="324"/>
      <c r="J89" s="324"/>
      <c r="K89" s="324"/>
      <c r="L89" s="303"/>
      <c r="M89" s="303"/>
      <c r="N89" s="303"/>
      <c r="O89" s="383"/>
    </row>
    <row r="90" spans="1:16" x14ac:dyDescent="0.2">
      <c r="A90" s="216"/>
      <c r="B90" s="12"/>
      <c r="C90" s="12"/>
      <c r="D90" s="12"/>
      <c r="E90" s="192"/>
      <c r="F90" s="192"/>
      <c r="G90" s="192"/>
      <c r="H90" s="192"/>
      <c r="I90" s="192"/>
      <c r="J90" s="192"/>
      <c r="K90" s="192"/>
      <c r="L90" s="292" t="str">
        <f>IF(OR(VariableData!$F$3,VariableData!$H$3,VariableData!$C$9),"kWh/y","")</f>
        <v/>
      </c>
      <c r="M90" s="292"/>
      <c r="N90" s="292"/>
      <c r="O90" s="396"/>
    </row>
    <row r="91" spans="1:16" s="13" customFormat="1" ht="15.75" x14ac:dyDescent="0.2">
      <c r="A91" s="376" t="s">
        <v>329</v>
      </c>
      <c r="B91" s="377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8"/>
      <c r="P91" s="106"/>
    </row>
    <row r="92" spans="1:16" x14ac:dyDescent="0.2">
      <c r="A92" s="216" t="s">
        <v>212</v>
      </c>
      <c r="B92" s="220" t="s">
        <v>332</v>
      </c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1"/>
    </row>
    <row r="93" spans="1:16" x14ac:dyDescent="0.2">
      <c r="A93" s="216"/>
      <c r="B93" s="226" t="s">
        <v>370</v>
      </c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7"/>
    </row>
    <row r="94" spans="1:16" x14ac:dyDescent="0.2">
      <c r="A94" s="21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</row>
    <row r="95" spans="1:16" x14ac:dyDescent="0.2">
      <c r="A95" s="216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3"/>
    </row>
    <row r="96" spans="1:16" x14ac:dyDescent="0.2">
      <c r="A96" s="216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3"/>
    </row>
    <row r="97" spans="1:15" x14ac:dyDescent="0.2">
      <c r="A97" s="216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3"/>
    </row>
    <row r="98" spans="1:15" x14ac:dyDescent="0.2">
      <c r="A98" s="216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3"/>
    </row>
    <row r="99" spans="1:15" x14ac:dyDescent="0.2">
      <c r="A99" s="216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3"/>
    </row>
    <row r="100" spans="1:15" ht="13.5" thickBot="1" x14ac:dyDescent="0.25">
      <c r="A100" s="332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5"/>
    </row>
    <row r="101" spans="1:15" x14ac:dyDescent="0.2">
      <c r="A101" s="259" t="s">
        <v>356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5"/>
    </row>
    <row r="102" spans="1:15" x14ac:dyDescent="0.2">
      <c r="A102" s="216"/>
      <c r="B102" s="220" t="s">
        <v>224</v>
      </c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1"/>
    </row>
    <row r="103" spans="1:15" ht="14.25" x14ac:dyDescent="0.2">
      <c r="A103" s="216"/>
      <c r="B103" s="151" t="str">
        <f>IF(AND(D104="",D106="",D108="",D110="",D112="",D114="",I104="",I106="",I108="",I110="",I112="",I114=""),"Select all that apply from drop down lists.","Select all that apply.")</f>
        <v>Select all that apply from drop down lists.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1"/>
    </row>
    <row r="104" spans="1:15" x14ac:dyDescent="0.2">
      <c r="A104" s="216"/>
      <c r="B104" s="192" t="s">
        <v>161</v>
      </c>
      <c r="C104" s="133">
        <v>1</v>
      </c>
      <c r="D104" s="303"/>
      <c r="E104" s="303"/>
      <c r="F104" s="303"/>
      <c r="G104" s="192" t="s">
        <v>161</v>
      </c>
      <c r="H104" s="133">
        <v>7</v>
      </c>
      <c r="I104" s="303"/>
      <c r="J104" s="303"/>
      <c r="K104" s="303"/>
      <c r="L104" s="303"/>
      <c r="M104" s="303"/>
      <c r="N104" s="303"/>
      <c r="O104" s="124"/>
    </row>
    <row r="105" spans="1:15" x14ac:dyDescent="0.2">
      <c r="A105" s="216"/>
      <c r="B105" s="374" t="str">
        <f>IF(D104="other","Specify &gt;","")</f>
        <v/>
      </c>
      <c r="C105" s="374"/>
      <c r="D105" s="328" t="s">
        <v>161</v>
      </c>
      <c r="E105" s="328"/>
      <c r="F105" s="328"/>
      <c r="G105" s="179"/>
      <c r="H105" s="179" t="str">
        <f>IF(I104="other","Specify &gt;","")</f>
        <v/>
      </c>
      <c r="I105" s="328" t="s">
        <v>161</v>
      </c>
      <c r="J105" s="328"/>
      <c r="K105" s="328"/>
      <c r="L105" s="328"/>
      <c r="M105" s="328"/>
      <c r="N105" s="328"/>
      <c r="O105" s="124"/>
    </row>
    <row r="106" spans="1:15" x14ac:dyDescent="0.2">
      <c r="A106" s="216"/>
      <c r="B106" s="192"/>
      <c r="C106" s="133">
        <v>2</v>
      </c>
      <c r="D106" s="303"/>
      <c r="E106" s="303"/>
      <c r="F106" s="303"/>
      <c r="G106" s="192" t="s">
        <v>161</v>
      </c>
      <c r="H106" s="133">
        <v>8</v>
      </c>
      <c r="I106" s="303"/>
      <c r="J106" s="303"/>
      <c r="K106" s="303"/>
      <c r="L106" s="303"/>
      <c r="M106" s="303"/>
      <c r="N106" s="303"/>
      <c r="O106" s="124"/>
    </row>
    <row r="107" spans="1:15" x14ac:dyDescent="0.2">
      <c r="A107" s="216"/>
      <c r="B107" s="374" t="str">
        <f>IF(D106="other","Specify &gt;","")</f>
        <v/>
      </c>
      <c r="C107" s="374"/>
      <c r="D107" s="328" t="s">
        <v>161</v>
      </c>
      <c r="E107" s="328"/>
      <c r="F107" s="328"/>
      <c r="G107" s="179"/>
      <c r="H107" s="179" t="str">
        <f>IF(I106="other","Specify &gt;","")</f>
        <v/>
      </c>
      <c r="I107" s="3" t="s">
        <v>161</v>
      </c>
      <c r="J107" s="3"/>
      <c r="K107" s="3"/>
      <c r="L107" s="3"/>
      <c r="M107" s="3"/>
      <c r="N107" s="3"/>
      <c r="O107" s="124"/>
    </row>
    <row r="108" spans="1:15" x14ac:dyDescent="0.2">
      <c r="A108" s="216"/>
      <c r="B108" s="192" t="s">
        <v>161</v>
      </c>
      <c r="C108" s="133">
        <v>3</v>
      </c>
      <c r="D108" s="303"/>
      <c r="E108" s="303"/>
      <c r="F108" s="303"/>
      <c r="G108" s="192" t="s">
        <v>161</v>
      </c>
      <c r="H108" s="133">
        <v>9</v>
      </c>
      <c r="I108" s="303"/>
      <c r="J108" s="303"/>
      <c r="K108" s="303"/>
      <c r="L108" s="303"/>
      <c r="M108" s="303"/>
      <c r="N108" s="303"/>
      <c r="O108" s="124"/>
    </row>
    <row r="109" spans="1:15" x14ac:dyDescent="0.2">
      <c r="A109" s="216"/>
      <c r="B109" s="374" t="str">
        <f>IF(D108="other","Specify &gt;","")</f>
        <v/>
      </c>
      <c r="C109" s="374"/>
      <c r="D109" s="328" t="s">
        <v>161</v>
      </c>
      <c r="E109" s="328"/>
      <c r="F109" s="328"/>
      <c r="G109" s="179"/>
      <c r="H109" s="179" t="str">
        <f>IF(I108="other","Specify &gt;","")</f>
        <v/>
      </c>
      <c r="I109" s="3" t="s">
        <v>161</v>
      </c>
      <c r="J109" s="3"/>
      <c r="K109" s="3"/>
      <c r="L109" s="3"/>
      <c r="M109" s="3"/>
      <c r="N109" s="3"/>
      <c r="O109" s="124"/>
    </row>
    <row r="110" spans="1:15" x14ac:dyDescent="0.2">
      <c r="A110" s="216"/>
      <c r="B110" s="192" t="s">
        <v>161</v>
      </c>
      <c r="C110" s="133">
        <v>4</v>
      </c>
      <c r="D110" s="303"/>
      <c r="E110" s="303"/>
      <c r="F110" s="303"/>
      <c r="G110" s="192" t="s">
        <v>161</v>
      </c>
      <c r="H110" s="133">
        <v>10</v>
      </c>
      <c r="I110" s="303"/>
      <c r="J110" s="303"/>
      <c r="K110" s="303"/>
      <c r="L110" s="303"/>
      <c r="M110" s="303"/>
      <c r="N110" s="303"/>
      <c r="O110" s="124"/>
    </row>
    <row r="111" spans="1:15" x14ac:dyDescent="0.2">
      <c r="A111" s="216"/>
      <c r="B111" s="374" t="str">
        <f>IF(D110="other","Specify &gt;","")</f>
        <v/>
      </c>
      <c r="C111" s="374"/>
      <c r="D111" s="328" t="s">
        <v>161</v>
      </c>
      <c r="E111" s="328"/>
      <c r="F111" s="328"/>
      <c r="G111" s="179"/>
      <c r="H111" s="179" t="str">
        <f>IF(I110="other","Specify &gt;","")</f>
        <v/>
      </c>
      <c r="I111" s="3" t="s">
        <v>161</v>
      </c>
      <c r="J111" s="3"/>
      <c r="K111" s="3"/>
      <c r="L111" s="3"/>
      <c r="M111" s="3"/>
      <c r="N111" s="3"/>
      <c r="O111" s="124"/>
    </row>
    <row r="112" spans="1:15" x14ac:dyDescent="0.2">
      <c r="A112" s="216"/>
      <c r="B112" s="192" t="s">
        <v>161</v>
      </c>
      <c r="C112" s="133">
        <v>5</v>
      </c>
      <c r="D112" s="303"/>
      <c r="E112" s="303"/>
      <c r="F112" s="303"/>
      <c r="G112" s="192" t="s">
        <v>161</v>
      </c>
      <c r="H112" s="133">
        <v>11</v>
      </c>
      <c r="I112" s="303"/>
      <c r="J112" s="303"/>
      <c r="K112" s="303"/>
      <c r="L112" s="303"/>
      <c r="M112" s="303"/>
      <c r="N112" s="303"/>
      <c r="O112" s="124"/>
    </row>
    <row r="113" spans="1:16" x14ac:dyDescent="0.2">
      <c r="A113" s="216"/>
      <c r="B113" s="374" t="str">
        <f>IF(D112="other","Specify &gt;","")</f>
        <v/>
      </c>
      <c r="C113" s="374"/>
      <c r="D113" s="328" t="s">
        <v>161</v>
      </c>
      <c r="E113" s="328"/>
      <c r="F113" s="328"/>
      <c r="G113" s="179"/>
      <c r="H113" s="179" t="str">
        <f>IF(I112="other","Specify &gt;","")</f>
        <v/>
      </c>
      <c r="I113" s="3" t="s">
        <v>161</v>
      </c>
      <c r="J113" s="3"/>
      <c r="K113" s="3"/>
      <c r="L113" s="3"/>
      <c r="M113" s="3"/>
      <c r="N113" s="3"/>
      <c r="O113" s="124"/>
    </row>
    <row r="114" spans="1:16" x14ac:dyDescent="0.2">
      <c r="A114" s="216"/>
      <c r="B114" s="192" t="s">
        <v>161</v>
      </c>
      <c r="C114" s="133">
        <v>6</v>
      </c>
      <c r="D114" s="303"/>
      <c r="E114" s="303"/>
      <c r="F114" s="303"/>
      <c r="G114" s="192" t="s">
        <v>161</v>
      </c>
      <c r="H114" s="133">
        <v>12</v>
      </c>
      <c r="I114" s="303"/>
      <c r="J114" s="303"/>
      <c r="K114" s="303"/>
      <c r="L114" s="303"/>
      <c r="M114" s="303"/>
      <c r="N114" s="303"/>
      <c r="O114" s="124"/>
    </row>
    <row r="115" spans="1:16" x14ac:dyDescent="0.2">
      <c r="A115" s="216"/>
      <c r="B115" s="374" t="str">
        <f>IF(D114="other","Specify &gt;","")</f>
        <v/>
      </c>
      <c r="C115" s="374"/>
      <c r="D115" s="220"/>
      <c r="E115" s="220"/>
      <c r="F115" s="220"/>
      <c r="G115" s="179"/>
      <c r="H115" s="179" t="str">
        <f>IF(I114="other","Specify &gt;","")</f>
        <v/>
      </c>
      <c r="I115" s="220"/>
      <c r="J115" s="220"/>
      <c r="K115" s="220"/>
      <c r="L115" s="220"/>
      <c r="M115" s="220"/>
      <c r="N115" s="220"/>
      <c r="O115" s="111"/>
    </row>
    <row r="116" spans="1:16" s="13" customFormat="1" ht="15.75" x14ac:dyDescent="0.2">
      <c r="A116" s="376" t="s">
        <v>330</v>
      </c>
      <c r="B116" s="377"/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8"/>
      <c r="P116" s="106"/>
    </row>
    <row r="117" spans="1:16" s="13" customFormat="1" ht="12.75" customHeight="1" x14ac:dyDescent="0.2">
      <c r="A117" s="216" t="s">
        <v>213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1"/>
      <c r="P117" s="106"/>
    </row>
    <row r="118" spans="1:16" s="13" customFormat="1" ht="12.75" customHeight="1" x14ac:dyDescent="0.2">
      <c r="A118" s="216"/>
      <c r="B118" s="220" t="s">
        <v>338</v>
      </c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1"/>
      <c r="P118" s="106"/>
    </row>
    <row r="119" spans="1:16" s="13" customFormat="1" ht="12.75" customHeight="1" x14ac:dyDescent="0.2">
      <c r="A119" s="216"/>
      <c r="B119" s="188" t="s">
        <v>371</v>
      </c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4"/>
      <c r="P119" s="106"/>
    </row>
    <row r="120" spans="1:16" s="13" customFormat="1" ht="16.5" customHeight="1" x14ac:dyDescent="0.2">
      <c r="A120" s="216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9"/>
      <c r="P120" s="106"/>
    </row>
    <row r="121" spans="1:16" s="13" customFormat="1" ht="16.5" customHeight="1" x14ac:dyDescent="0.2">
      <c r="A121" s="216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9"/>
      <c r="P121" s="106"/>
    </row>
    <row r="122" spans="1:16" s="13" customFormat="1" ht="16.5" customHeight="1" x14ac:dyDescent="0.2">
      <c r="A122" s="216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9"/>
      <c r="P122" s="106"/>
    </row>
    <row r="123" spans="1:16" s="13" customFormat="1" ht="12.75" customHeight="1" x14ac:dyDescent="0.2">
      <c r="A123" s="216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9"/>
      <c r="P123" s="106"/>
    </row>
    <row r="124" spans="1:16" s="13" customFormat="1" ht="13.5" customHeight="1" x14ac:dyDescent="0.2">
      <c r="A124" s="216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9"/>
      <c r="P124" s="106"/>
    </row>
    <row r="125" spans="1:16" s="13" customFormat="1" ht="15.75" x14ac:dyDescent="0.2">
      <c r="A125" s="376" t="s">
        <v>363</v>
      </c>
      <c r="B125" s="377"/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8"/>
      <c r="P125" s="106"/>
    </row>
    <row r="126" spans="1:16" x14ac:dyDescent="0.2">
      <c r="A126" s="216" t="s">
        <v>214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1"/>
    </row>
    <row r="127" spans="1:16" x14ac:dyDescent="0.2">
      <c r="A127" s="216"/>
      <c r="B127" s="218" t="s">
        <v>373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9"/>
    </row>
    <row r="128" spans="1:16" s="13" customFormat="1" x14ac:dyDescent="0.2">
      <c r="A128" s="216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9"/>
      <c r="P128" s="106"/>
    </row>
    <row r="129" spans="1:16" x14ac:dyDescent="0.2">
      <c r="A129" s="216"/>
      <c r="B129" s="371" t="s">
        <v>364</v>
      </c>
      <c r="C129" s="371"/>
      <c r="D129" s="371"/>
      <c r="E129" s="371"/>
      <c r="F129" s="371"/>
      <c r="G129" s="371"/>
      <c r="H129" s="371"/>
      <c r="I129" s="371"/>
      <c r="J129" s="371"/>
      <c r="K129" s="371"/>
      <c r="L129" s="371"/>
      <c r="M129" s="371"/>
      <c r="N129" s="371"/>
      <c r="O129" s="372"/>
    </row>
    <row r="130" spans="1:16" x14ac:dyDescent="0.2">
      <c r="A130" s="216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2"/>
    </row>
    <row r="131" spans="1:16" x14ac:dyDescent="0.2">
      <c r="A131" s="216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2"/>
    </row>
    <row r="132" spans="1:16" s="13" customFormat="1" x14ac:dyDescent="0.2">
      <c r="A132" s="216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2"/>
      <c r="P132" s="106"/>
    </row>
    <row r="133" spans="1:16" s="13" customFormat="1" x14ac:dyDescent="0.2">
      <c r="A133" s="216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2"/>
      <c r="P133" s="106"/>
    </row>
    <row r="134" spans="1:16" x14ac:dyDescent="0.2">
      <c r="A134" s="216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2"/>
    </row>
    <row r="135" spans="1:16" x14ac:dyDescent="0.2">
      <c r="A135" s="216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2"/>
    </row>
    <row r="136" spans="1:16" x14ac:dyDescent="0.2">
      <c r="A136" s="216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2"/>
    </row>
    <row r="137" spans="1:16" x14ac:dyDescent="0.2">
      <c r="A137" s="216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2"/>
    </row>
    <row r="138" spans="1:16" s="13" customFormat="1" ht="16.5" customHeight="1" x14ac:dyDescent="0.2">
      <c r="A138" s="376" t="s">
        <v>331</v>
      </c>
      <c r="B138" s="377"/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  <c r="O138" s="378"/>
      <c r="P138" s="106"/>
    </row>
    <row r="139" spans="1:16" ht="12.75" customHeight="1" x14ac:dyDescent="0.2">
      <c r="A139" s="216" t="s">
        <v>215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1"/>
    </row>
    <row r="140" spans="1:16" ht="26.25" customHeight="1" x14ac:dyDescent="0.2">
      <c r="A140" s="216"/>
      <c r="B140" s="218" t="s">
        <v>366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9"/>
    </row>
    <row r="141" spans="1:16" ht="15" customHeight="1" x14ac:dyDescent="0.2">
      <c r="A141" s="216"/>
      <c r="B141" s="371" t="s">
        <v>365</v>
      </c>
      <c r="C141" s="371"/>
      <c r="D141" s="371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  <c r="O141" s="372"/>
    </row>
    <row r="142" spans="1:16" ht="12.75" customHeight="1" x14ac:dyDescent="0.2">
      <c r="A142" s="216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1"/>
    </row>
    <row r="143" spans="1:16" ht="12.75" customHeight="1" x14ac:dyDescent="0.2">
      <c r="A143" s="216"/>
      <c r="B143" s="340"/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M143" s="340"/>
      <c r="N143" s="340"/>
      <c r="O143" s="341"/>
    </row>
    <row r="144" spans="1:16" s="13" customFormat="1" ht="12.75" customHeight="1" x14ac:dyDescent="0.2">
      <c r="A144" s="216"/>
      <c r="B144" s="340"/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1"/>
      <c r="P144" s="106"/>
    </row>
    <row r="145" spans="1:16" s="13" customFormat="1" ht="12.75" customHeight="1" x14ac:dyDescent="0.2">
      <c r="A145" s="216"/>
      <c r="B145" s="340"/>
      <c r="C145" s="340"/>
      <c r="D145" s="340"/>
      <c r="E145" s="340"/>
      <c r="F145" s="340"/>
      <c r="G145" s="340"/>
      <c r="H145" s="340"/>
      <c r="I145" s="340"/>
      <c r="J145" s="340"/>
      <c r="K145" s="340"/>
      <c r="L145" s="340"/>
      <c r="M145" s="340"/>
      <c r="N145" s="340"/>
      <c r="O145" s="341"/>
      <c r="P145" s="106"/>
    </row>
    <row r="146" spans="1:16" ht="12.75" customHeight="1" x14ac:dyDescent="0.2">
      <c r="A146" s="216"/>
      <c r="B146" s="340"/>
      <c r="C146" s="340"/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1"/>
    </row>
    <row r="147" spans="1:16" ht="12.75" customHeight="1" x14ac:dyDescent="0.2">
      <c r="A147" s="216"/>
      <c r="B147" s="340"/>
      <c r="C147" s="340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1"/>
    </row>
    <row r="148" spans="1:16" ht="12.75" customHeight="1" x14ac:dyDescent="0.2">
      <c r="A148" s="216"/>
      <c r="B148" s="340"/>
      <c r="C148" s="340"/>
      <c r="D148" s="340"/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1"/>
    </row>
    <row r="149" spans="1:16" ht="13.5" customHeight="1" thickBot="1" x14ac:dyDescent="0.25">
      <c r="A149" s="332"/>
      <c r="B149" s="342"/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3"/>
    </row>
    <row r="150" spans="1:16" s="13" customFormat="1" ht="16.5" customHeight="1" x14ac:dyDescent="0.2">
      <c r="A150" s="363" t="s">
        <v>340</v>
      </c>
      <c r="B150" s="364"/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5"/>
      <c r="P150" s="106"/>
    </row>
    <row r="151" spans="1:16" s="13" customFormat="1" ht="16.5" customHeight="1" x14ac:dyDescent="0.2">
      <c r="A151" s="216" t="s">
        <v>216</v>
      </c>
      <c r="B151" s="220" t="s">
        <v>367</v>
      </c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1"/>
      <c r="P151" s="106"/>
    </row>
    <row r="152" spans="1:16" s="13" customFormat="1" ht="16.5" customHeight="1" x14ac:dyDescent="0.2">
      <c r="A152" s="216"/>
      <c r="B152" s="188" t="s">
        <v>334</v>
      </c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4"/>
      <c r="P152" s="106"/>
    </row>
    <row r="153" spans="1:16" ht="12.75" customHeight="1" x14ac:dyDescent="0.2">
      <c r="A153" s="216"/>
      <c r="B153" s="406"/>
      <c r="C153" s="406"/>
      <c r="D153" s="406"/>
      <c r="E153" s="406"/>
      <c r="F153" s="406"/>
      <c r="G153" s="406"/>
      <c r="H153" s="406"/>
      <c r="I153" s="406"/>
      <c r="J153" s="406"/>
      <c r="K153" s="406"/>
      <c r="L153" s="406"/>
      <c r="M153" s="406"/>
      <c r="N153" s="406"/>
      <c r="O153" s="407"/>
    </row>
    <row r="154" spans="1:16" s="13" customFormat="1" ht="12.75" customHeight="1" x14ac:dyDescent="0.2">
      <c r="A154" s="216"/>
      <c r="B154" s="406"/>
      <c r="C154" s="406"/>
      <c r="D154" s="406"/>
      <c r="E154" s="406"/>
      <c r="F154" s="406"/>
      <c r="G154" s="406"/>
      <c r="H154" s="406"/>
      <c r="I154" s="406"/>
      <c r="J154" s="406"/>
      <c r="K154" s="406"/>
      <c r="L154" s="406"/>
      <c r="M154" s="406"/>
      <c r="N154" s="406"/>
      <c r="O154" s="407"/>
      <c r="P154" s="106"/>
    </row>
    <row r="155" spans="1:16" s="13" customFormat="1" ht="12.75" customHeight="1" x14ac:dyDescent="0.2">
      <c r="A155" s="216"/>
      <c r="B155" s="406"/>
      <c r="C155" s="406"/>
      <c r="D155" s="406"/>
      <c r="E155" s="406"/>
      <c r="F155" s="406"/>
      <c r="G155" s="406"/>
      <c r="H155" s="406"/>
      <c r="I155" s="406"/>
      <c r="J155" s="406"/>
      <c r="K155" s="406"/>
      <c r="L155" s="406"/>
      <c r="M155" s="406"/>
      <c r="N155" s="406"/>
      <c r="O155" s="407"/>
      <c r="P155" s="106"/>
    </row>
    <row r="156" spans="1:16" s="13" customFormat="1" ht="12.75" customHeight="1" x14ac:dyDescent="0.2">
      <c r="A156" s="216"/>
      <c r="B156" s="406"/>
      <c r="C156" s="406"/>
      <c r="D156" s="406"/>
      <c r="E156" s="406"/>
      <c r="F156" s="406"/>
      <c r="G156" s="406"/>
      <c r="H156" s="406"/>
      <c r="I156" s="406"/>
      <c r="J156" s="406"/>
      <c r="K156" s="406"/>
      <c r="L156" s="406"/>
      <c r="M156" s="406"/>
      <c r="N156" s="406"/>
      <c r="O156" s="407"/>
      <c r="P156" s="106"/>
    </row>
    <row r="157" spans="1:16" s="13" customFormat="1" ht="12.75" customHeight="1" x14ac:dyDescent="0.2">
      <c r="A157" s="216"/>
      <c r="B157" s="406"/>
      <c r="C157" s="406"/>
      <c r="D157" s="406"/>
      <c r="E157" s="406"/>
      <c r="F157" s="406"/>
      <c r="G157" s="406"/>
      <c r="H157" s="406"/>
      <c r="I157" s="406"/>
      <c r="J157" s="406"/>
      <c r="K157" s="406"/>
      <c r="L157" s="406"/>
      <c r="M157" s="406"/>
      <c r="N157" s="406"/>
      <c r="O157" s="407"/>
      <c r="P157" s="106"/>
    </row>
    <row r="158" spans="1:16" ht="12.75" customHeight="1" x14ac:dyDescent="0.2">
      <c r="A158" s="216"/>
      <c r="B158" s="406"/>
      <c r="C158" s="406"/>
      <c r="D158" s="406"/>
      <c r="E158" s="406"/>
      <c r="F158" s="406"/>
      <c r="G158" s="406"/>
      <c r="H158" s="406"/>
      <c r="I158" s="406"/>
      <c r="J158" s="406"/>
      <c r="K158" s="406"/>
      <c r="L158" s="406"/>
      <c r="M158" s="406"/>
      <c r="N158" s="406"/>
      <c r="O158" s="407"/>
    </row>
    <row r="159" spans="1:16" ht="12.75" customHeight="1" x14ac:dyDescent="0.2">
      <c r="A159" s="216"/>
      <c r="B159" s="408"/>
      <c r="C159" s="408"/>
      <c r="D159" s="408"/>
      <c r="E159" s="408"/>
      <c r="F159" s="408"/>
      <c r="G159" s="408"/>
      <c r="H159" s="408"/>
      <c r="I159" s="408"/>
      <c r="J159" s="408"/>
      <c r="K159" s="408"/>
      <c r="L159" s="408"/>
      <c r="M159" s="408"/>
      <c r="N159" s="408"/>
      <c r="O159" s="409"/>
    </row>
    <row r="160" spans="1:16" s="13" customFormat="1" ht="15.75" x14ac:dyDescent="0.2">
      <c r="A160" s="376" t="s">
        <v>342</v>
      </c>
      <c r="B160" s="377"/>
      <c r="C160" s="377"/>
      <c r="D160" s="377"/>
      <c r="E160" s="377"/>
      <c r="F160" s="377"/>
      <c r="G160" s="377"/>
      <c r="H160" s="377"/>
      <c r="I160" s="377"/>
      <c r="J160" s="377"/>
      <c r="K160" s="377"/>
      <c r="L160" s="377"/>
      <c r="M160" s="377"/>
      <c r="N160" s="377"/>
      <c r="O160" s="378"/>
      <c r="P160" s="106"/>
    </row>
    <row r="161" spans="1:15" ht="12.75" customHeight="1" x14ac:dyDescent="0.2">
      <c r="A161" s="215" t="s">
        <v>238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1"/>
    </row>
    <row r="162" spans="1:15" ht="12.75" customHeight="1" x14ac:dyDescent="0.2">
      <c r="A162" s="216"/>
      <c r="B162" s="8" t="s">
        <v>374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1"/>
    </row>
    <row r="163" spans="1:15" ht="12.75" customHeight="1" x14ac:dyDescent="0.2">
      <c r="A163" s="216"/>
      <c r="B163" s="371" t="s">
        <v>198</v>
      </c>
      <c r="C163" s="371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2"/>
    </row>
    <row r="164" spans="1:15" ht="12.75" customHeight="1" x14ac:dyDescent="0.2">
      <c r="A164" s="216"/>
      <c r="B164" s="379" t="s">
        <v>337</v>
      </c>
      <c r="C164" s="380"/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1"/>
    </row>
    <row r="165" spans="1:15" ht="12.75" customHeight="1" x14ac:dyDescent="0.2">
      <c r="A165" s="216"/>
      <c r="B165" s="11" t="s">
        <v>131</v>
      </c>
      <c r="C165" s="11"/>
      <c r="D165" s="262"/>
      <c r="E165" s="262"/>
      <c r="F165" s="262"/>
      <c r="G165" s="192"/>
      <c r="H165" s="183" t="s">
        <v>191</v>
      </c>
      <c r="I165" s="183"/>
      <c r="J165" s="183" t="s">
        <v>190</v>
      </c>
      <c r="K165" s="183"/>
      <c r="L165" s="183"/>
      <c r="M165" s="183"/>
      <c r="N165" s="183"/>
      <c r="O165" s="136"/>
    </row>
    <row r="166" spans="1:15" ht="12.75" customHeight="1" x14ac:dyDescent="0.2">
      <c r="A166" s="216"/>
      <c r="B166" s="11" t="s">
        <v>78</v>
      </c>
      <c r="C166" s="11"/>
      <c r="D166" s="262"/>
      <c r="E166" s="262"/>
      <c r="F166" s="262"/>
      <c r="G166" s="182" t="s">
        <v>187</v>
      </c>
      <c r="H166" s="272"/>
      <c r="I166" s="272"/>
      <c r="J166" s="272"/>
      <c r="K166" s="272"/>
      <c r="L166" s="5" t="s">
        <v>133</v>
      </c>
      <c r="M166" s="336">
        <f>H166*J166</f>
        <v>0</v>
      </c>
      <c r="N166" s="337"/>
      <c r="O166" s="338"/>
    </row>
    <row r="167" spans="1:15" ht="12.75" customHeight="1" x14ac:dyDescent="0.2">
      <c r="A167" s="216"/>
      <c r="B167" s="11" t="s">
        <v>79</v>
      </c>
      <c r="C167" s="11"/>
      <c r="D167" s="333"/>
      <c r="E167" s="333"/>
      <c r="F167" s="333"/>
      <c r="G167" s="182" t="s">
        <v>188</v>
      </c>
      <c r="H167" s="272"/>
      <c r="I167" s="272"/>
      <c r="J167" s="275"/>
      <c r="K167" s="275"/>
      <c r="L167" s="5" t="s">
        <v>133</v>
      </c>
      <c r="M167" s="266">
        <f>H167*J167</f>
        <v>0</v>
      </c>
      <c r="N167" s="267"/>
      <c r="O167" s="268"/>
    </row>
    <row r="168" spans="1:15" ht="12.75" customHeight="1" x14ac:dyDescent="0.2">
      <c r="A168" s="216"/>
      <c r="B168" s="11"/>
      <c r="C168" s="11"/>
      <c r="D168" s="333"/>
      <c r="E168" s="333"/>
      <c r="F168" s="333"/>
      <c r="G168" s="182" t="s">
        <v>189</v>
      </c>
      <c r="H168" s="272"/>
      <c r="I168" s="272"/>
      <c r="J168" s="272"/>
      <c r="K168" s="272"/>
      <c r="L168" s="5" t="s">
        <v>133</v>
      </c>
      <c r="M168" s="266">
        <f>H168*J168</f>
        <v>0</v>
      </c>
      <c r="N168" s="267"/>
      <c r="O168" s="268"/>
    </row>
    <row r="169" spans="1:15" ht="12.75" customHeight="1" x14ac:dyDescent="0.2">
      <c r="A169" s="216"/>
      <c r="B169" s="211" t="s">
        <v>324</v>
      </c>
      <c r="C169" s="211"/>
      <c r="D169" s="373"/>
      <c r="E169" s="373"/>
      <c r="F169" s="373"/>
      <c r="G169" s="137"/>
      <c r="H169" s="138"/>
      <c r="I169" s="138"/>
      <c r="J169" s="138"/>
      <c r="K169" s="182"/>
      <c r="L169" s="182"/>
      <c r="M169" s="263"/>
      <c r="N169" s="264"/>
      <c r="O169" s="265"/>
    </row>
    <row r="170" spans="1:15" ht="12.75" customHeight="1" x14ac:dyDescent="0.2">
      <c r="A170" s="216"/>
      <c r="B170" s="11"/>
      <c r="C170" s="11"/>
      <c r="D170" s="183"/>
      <c r="E170" s="183"/>
      <c r="F170" s="183"/>
      <c r="G170" s="182"/>
      <c r="H170" s="182"/>
      <c r="I170" s="182"/>
      <c r="J170" s="182"/>
      <c r="K170" s="182"/>
      <c r="L170" s="182"/>
      <c r="M170" s="263"/>
      <c r="N170" s="264"/>
      <c r="O170" s="265"/>
    </row>
    <row r="171" spans="1:15" ht="12.75" customHeight="1" x14ac:dyDescent="0.2">
      <c r="A171" s="216"/>
      <c r="B171" s="11" t="s">
        <v>130</v>
      </c>
      <c r="C171" s="11"/>
      <c r="D171" s="262"/>
      <c r="E171" s="262"/>
      <c r="F171" s="262"/>
      <c r="G171" s="192"/>
      <c r="H171" s="183" t="s">
        <v>191</v>
      </c>
      <c r="I171" s="183"/>
      <c r="J171" s="183" t="s">
        <v>190</v>
      </c>
      <c r="K171" s="183"/>
      <c r="L171" s="183"/>
      <c r="M171" s="263"/>
      <c r="N171" s="264"/>
      <c r="O171" s="265"/>
    </row>
    <row r="172" spans="1:15" ht="12.75" customHeight="1" x14ac:dyDescent="0.2">
      <c r="A172" s="216"/>
      <c r="B172" s="11" t="s">
        <v>78</v>
      </c>
      <c r="C172" s="11"/>
      <c r="D172" s="262"/>
      <c r="E172" s="262"/>
      <c r="F172" s="262"/>
      <c r="G172" s="182" t="s">
        <v>187</v>
      </c>
      <c r="H172" s="272"/>
      <c r="I172" s="272"/>
      <c r="J172" s="272"/>
      <c r="K172" s="272"/>
      <c r="L172" s="5" t="s">
        <v>133</v>
      </c>
      <c r="M172" s="266">
        <f>H172*J172</f>
        <v>0</v>
      </c>
      <c r="N172" s="267"/>
      <c r="O172" s="268"/>
    </row>
    <row r="173" spans="1:15" ht="12.75" customHeight="1" x14ac:dyDescent="0.2">
      <c r="A173" s="216"/>
      <c r="B173" s="11" t="s">
        <v>79</v>
      </c>
      <c r="C173" s="11"/>
      <c r="D173" s="269"/>
      <c r="E173" s="270"/>
      <c r="F173" s="271"/>
      <c r="G173" s="182" t="s">
        <v>188</v>
      </c>
      <c r="H173" s="272"/>
      <c r="I173" s="272"/>
      <c r="J173" s="275"/>
      <c r="K173" s="275"/>
      <c r="L173" s="5" t="s">
        <v>133</v>
      </c>
      <c r="M173" s="266">
        <f>H173*J173</f>
        <v>0</v>
      </c>
      <c r="N173" s="267"/>
      <c r="O173" s="268"/>
    </row>
    <row r="174" spans="1:15" ht="12.75" customHeight="1" x14ac:dyDescent="0.2">
      <c r="A174" s="216"/>
      <c r="B174" s="11"/>
      <c r="C174" s="11"/>
      <c r="D174" s="269"/>
      <c r="E174" s="270"/>
      <c r="F174" s="271"/>
      <c r="G174" s="182" t="s">
        <v>189</v>
      </c>
      <c r="H174" s="272"/>
      <c r="I174" s="272"/>
      <c r="J174" s="272"/>
      <c r="K174" s="272"/>
      <c r="L174" s="5" t="s">
        <v>133</v>
      </c>
      <c r="M174" s="266">
        <f>H174*J174</f>
        <v>0</v>
      </c>
      <c r="N174" s="267"/>
      <c r="O174" s="268"/>
    </row>
    <row r="175" spans="1:15" ht="12.75" customHeight="1" x14ac:dyDescent="0.2">
      <c r="A175" s="216"/>
      <c r="B175" s="211" t="s">
        <v>324</v>
      </c>
      <c r="C175" s="211"/>
      <c r="D175" s="212"/>
      <c r="E175" s="213"/>
      <c r="F175" s="214"/>
      <c r="G175" s="182"/>
      <c r="H175" s="182"/>
      <c r="I175" s="182"/>
      <c r="J175" s="182"/>
      <c r="K175" s="182"/>
      <c r="L175" s="182"/>
      <c r="M175" s="263"/>
      <c r="N175" s="264"/>
      <c r="O175" s="265"/>
    </row>
    <row r="176" spans="1:15" ht="12.75" customHeight="1" x14ac:dyDescent="0.2">
      <c r="A176" s="216"/>
      <c r="B176" s="11"/>
      <c r="C176" s="11"/>
      <c r="D176" s="183"/>
      <c r="E176" s="183"/>
      <c r="F176" s="183"/>
      <c r="G176" s="182"/>
      <c r="H176" s="182"/>
      <c r="I176" s="182"/>
      <c r="J176" s="182"/>
      <c r="K176" s="182"/>
      <c r="L176" s="182"/>
      <c r="M176" s="263"/>
      <c r="N176" s="264"/>
      <c r="O176" s="265"/>
    </row>
    <row r="177" spans="1:15" ht="12.75" customHeight="1" x14ac:dyDescent="0.2">
      <c r="A177" s="216"/>
      <c r="B177" s="11" t="s">
        <v>129</v>
      </c>
      <c r="C177" s="11"/>
      <c r="D177" s="262"/>
      <c r="E177" s="262"/>
      <c r="F177" s="262"/>
      <c r="G177" s="192"/>
      <c r="H177" s="183" t="s">
        <v>191</v>
      </c>
      <c r="I177" s="183"/>
      <c r="J177" s="183" t="s">
        <v>190</v>
      </c>
      <c r="K177" s="183"/>
      <c r="L177" s="183"/>
      <c r="M177" s="263"/>
      <c r="N177" s="264"/>
      <c r="O177" s="265"/>
    </row>
    <row r="178" spans="1:15" ht="12.75" customHeight="1" x14ac:dyDescent="0.2">
      <c r="A178" s="216"/>
      <c r="B178" s="11" t="s">
        <v>78</v>
      </c>
      <c r="C178" s="11"/>
      <c r="D178" s="262"/>
      <c r="E178" s="262"/>
      <c r="F178" s="262"/>
      <c r="G178" s="182" t="s">
        <v>187</v>
      </c>
      <c r="H178" s="272"/>
      <c r="I178" s="272"/>
      <c r="J178" s="272"/>
      <c r="K178" s="272"/>
      <c r="L178" s="5" t="s">
        <v>133</v>
      </c>
      <c r="M178" s="266">
        <f>H178*J178</f>
        <v>0</v>
      </c>
      <c r="N178" s="267"/>
      <c r="O178" s="268"/>
    </row>
    <row r="179" spans="1:15" ht="12.75" customHeight="1" x14ac:dyDescent="0.2">
      <c r="A179" s="216"/>
      <c r="B179" s="11" t="s">
        <v>79</v>
      </c>
      <c r="C179" s="11"/>
      <c r="D179" s="269"/>
      <c r="E179" s="270"/>
      <c r="F179" s="271"/>
      <c r="G179" s="182" t="s">
        <v>188</v>
      </c>
      <c r="H179" s="272"/>
      <c r="I179" s="272"/>
      <c r="J179" s="275"/>
      <c r="K179" s="275"/>
      <c r="L179" s="5" t="s">
        <v>133</v>
      </c>
      <c r="M179" s="266">
        <f>H179*J179</f>
        <v>0</v>
      </c>
      <c r="N179" s="267"/>
      <c r="O179" s="268"/>
    </row>
    <row r="180" spans="1:15" ht="12.75" customHeight="1" x14ac:dyDescent="0.2">
      <c r="A180" s="216"/>
      <c r="B180" s="11"/>
      <c r="C180" s="11"/>
      <c r="D180" s="269"/>
      <c r="E180" s="270"/>
      <c r="F180" s="271"/>
      <c r="G180" s="182" t="s">
        <v>189</v>
      </c>
      <c r="H180" s="272"/>
      <c r="I180" s="272"/>
      <c r="J180" s="272"/>
      <c r="K180" s="272"/>
      <c r="L180" s="5" t="s">
        <v>133</v>
      </c>
      <c r="M180" s="266">
        <f>H180*J180</f>
        <v>0</v>
      </c>
      <c r="N180" s="267"/>
      <c r="O180" s="268"/>
    </row>
    <row r="181" spans="1:15" ht="12.75" customHeight="1" x14ac:dyDescent="0.2">
      <c r="A181" s="216"/>
      <c r="B181" s="211" t="s">
        <v>324</v>
      </c>
      <c r="C181" s="211"/>
      <c r="D181" s="212"/>
      <c r="E181" s="213"/>
      <c r="F181" s="214"/>
      <c r="G181" s="182"/>
      <c r="H181" s="182"/>
      <c r="I181" s="182"/>
      <c r="J181" s="182"/>
      <c r="K181" s="182"/>
      <c r="L181" s="182"/>
      <c r="M181" s="263"/>
      <c r="N181" s="264"/>
      <c r="O181" s="265"/>
    </row>
    <row r="182" spans="1:15" ht="12.75" customHeight="1" x14ac:dyDescent="0.2">
      <c r="A182" s="216"/>
      <c r="B182" s="11"/>
      <c r="C182" s="11"/>
      <c r="D182" s="183"/>
      <c r="E182" s="183"/>
      <c r="F182" s="183"/>
      <c r="G182" s="192"/>
      <c r="H182" s="182"/>
      <c r="I182" s="182"/>
      <c r="J182" s="182"/>
      <c r="K182" s="182"/>
      <c r="L182" s="182"/>
      <c r="M182" s="263"/>
      <c r="N182" s="264"/>
      <c r="O182" s="265"/>
    </row>
    <row r="183" spans="1:15" ht="12.75" customHeight="1" x14ac:dyDescent="0.2">
      <c r="A183" s="216"/>
      <c r="B183" s="11" t="s">
        <v>127</v>
      </c>
      <c r="C183" s="11"/>
      <c r="D183" s="262"/>
      <c r="E183" s="262"/>
      <c r="F183" s="262"/>
      <c r="G183" s="192"/>
      <c r="H183" s="183" t="s">
        <v>191</v>
      </c>
      <c r="I183" s="183"/>
      <c r="J183" s="183" t="s">
        <v>190</v>
      </c>
      <c r="K183" s="183"/>
      <c r="L183" s="183"/>
      <c r="M183" s="263"/>
      <c r="N183" s="264"/>
      <c r="O183" s="265"/>
    </row>
    <row r="184" spans="1:15" ht="12.75" customHeight="1" x14ac:dyDescent="0.2">
      <c r="A184" s="216"/>
      <c r="B184" s="11" t="s">
        <v>78</v>
      </c>
      <c r="C184" s="11"/>
      <c r="D184" s="262"/>
      <c r="E184" s="262"/>
      <c r="F184" s="262"/>
      <c r="G184" s="182" t="s">
        <v>187</v>
      </c>
      <c r="H184" s="272"/>
      <c r="I184" s="272"/>
      <c r="J184" s="272"/>
      <c r="K184" s="272"/>
      <c r="L184" s="5" t="s">
        <v>133</v>
      </c>
      <c r="M184" s="266">
        <f>H184*J184</f>
        <v>0</v>
      </c>
      <c r="N184" s="267"/>
      <c r="O184" s="268"/>
    </row>
    <row r="185" spans="1:15" ht="12.75" customHeight="1" x14ac:dyDescent="0.2">
      <c r="A185" s="216"/>
      <c r="B185" s="11" t="s">
        <v>79</v>
      </c>
      <c r="C185" s="11"/>
      <c r="D185" s="269"/>
      <c r="E185" s="270"/>
      <c r="F185" s="271"/>
      <c r="G185" s="182" t="s">
        <v>188</v>
      </c>
      <c r="H185" s="272"/>
      <c r="I185" s="272"/>
      <c r="J185" s="275"/>
      <c r="K185" s="275"/>
      <c r="L185" s="5" t="s">
        <v>133</v>
      </c>
      <c r="M185" s="266">
        <f>H185*J185</f>
        <v>0</v>
      </c>
      <c r="N185" s="267"/>
      <c r="O185" s="268"/>
    </row>
    <row r="186" spans="1:15" ht="12.75" customHeight="1" x14ac:dyDescent="0.2">
      <c r="A186" s="216"/>
      <c r="B186" s="11"/>
      <c r="C186" s="11"/>
      <c r="D186" s="269"/>
      <c r="E186" s="270"/>
      <c r="F186" s="271"/>
      <c r="G186" s="182" t="s">
        <v>189</v>
      </c>
      <c r="H186" s="272"/>
      <c r="I186" s="272"/>
      <c r="J186" s="272"/>
      <c r="K186" s="272"/>
      <c r="L186" s="5" t="s">
        <v>133</v>
      </c>
      <c r="M186" s="266">
        <f>H186*J186</f>
        <v>0</v>
      </c>
      <c r="N186" s="267"/>
      <c r="O186" s="268"/>
    </row>
    <row r="187" spans="1:15" ht="12.75" customHeight="1" x14ac:dyDescent="0.2">
      <c r="A187" s="216"/>
      <c r="B187" s="211" t="s">
        <v>324</v>
      </c>
      <c r="C187" s="211"/>
      <c r="D187" s="212"/>
      <c r="E187" s="213"/>
      <c r="F187" s="214"/>
      <c r="G187" s="182"/>
      <c r="H187" s="182"/>
      <c r="I187" s="182"/>
      <c r="J187" s="182"/>
      <c r="K187" s="182"/>
      <c r="L187" s="182"/>
      <c r="M187" s="263"/>
      <c r="N187" s="264"/>
      <c r="O187" s="265"/>
    </row>
    <row r="188" spans="1:15" ht="12.75" customHeight="1" x14ac:dyDescent="0.2">
      <c r="A188" s="216"/>
      <c r="B188" s="11"/>
      <c r="C188" s="11"/>
      <c r="D188" s="183"/>
      <c r="E188" s="183"/>
      <c r="F188" s="183"/>
      <c r="G188" s="182"/>
      <c r="H188" s="182"/>
      <c r="I188" s="182"/>
      <c r="J188" s="182"/>
      <c r="K188" s="182"/>
      <c r="L188" s="182"/>
      <c r="M188" s="263"/>
      <c r="N188" s="264"/>
      <c r="O188" s="265"/>
    </row>
    <row r="189" spans="1:15" ht="12.75" customHeight="1" x14ac:dyDescent="0.2">
      <c r="A189" s="216"/>
      <c r="B189" s="11" t="s">
        <v>128</v>
      </c>
      <c r="C189" s="11"/>
      <c r="D189" s="262"/>
      <c r="E189" s="262"/>
      <c r="F189" s="262"/>
      <c r="G189" s="192"/>
      <c r="H189" s="183" t="s">
        <v>191</v>
      </c>
      <c r="I189" s="183"/>
      <c r="J189" s="183" t="s">
        <v>190</v>
      </c>
      <c r="K189" s="183"/>
      <c r="L189" s="183"/>
      <c r="M189" s="263"/>
      <c r="N189" s="264"/>
      <c r="O189" s="265"/>
    </row>
    <row r="190" spans="1:15" ht="12.75" customHeight="1" x14ac:dyDescent="0.2">
      <c r="A190" s="216"/>
      <c r="B190" s="11" t="s">
        <v>78</v>
      </c>
      <c r="C190" s="11"/>
      <c r="D190" s="262"/>
      <c r="E190" s="262"/>
      <c r="F190" s="262"/>
      <c r="G190" s="182" t="s">
        <v>187</v>
      </c>
      <c r="H190" s="272"/>
      <c r="I190" s="272"/>
      <c r="J190" s="272"/>
      <c r="K190" s="272"/>
      <c r="L190" s="5" t="s">
        <v>133</v>
      </c>
      <c r="M190" s="266">
        <f>H190*J190</f>
        <v>0</v>
      </c>
      <c r="N190" s="267"/>
      <c r="O190" s="268"/>
    </row>
    <row r="191" spans="1:15" ht="12.75" customHeight="1" x14ac:dyDescent="0.2">
      <c r="A191" s="216"/>
      <c r="B191" s="11" t="s">
        <v>79</v>
      </c>
      <c r="C191" s="11"/>
      <c r="D191" s="269"/>
      <c r="E191" s="270"/>
      <c r="F191" s="271"/>
      <c r="G191" s="182" t="s">
        <v>188</v>
      </c>
      <c r="H191" s="272"/>
      <c r="I191" s="272"/>
      <c r="J191" s="275"/>
      <c r="K191" s="275"/>
      <c r="L191" s="5" t="s">
        <v>133</v>
      </c>
      <c r="M191" s="266">
        <f>H191*J191</f>
        <v>0</v>
      </c>
      <c r="N191" s="267"/>
      <c r="O191" s="268"/>
    </row>
    <row r="192" spans="1:15" ht="12.75" customHeight="1" x14ac:dyDescent="0.2">
      <c r="A192" s="216"/>
      <c r="B192" s="11"/>
      <c r="C192" s="11"/>
      <c r="D192" s="269"/>
      <c r="E192" s="270"/>
      <c r="F192" s="271"/>
      <c r="G192" s="182" t="s">
        <v>189</v>
      </c>
      <c r="H192" s="272"/>
      <c r="I192" s="272"/>
      <c r="J192" s="272"/>
      <c r="K192" s="272"/>
      <c r="L192" s="5" t="s">
        <v>133</v>
      </c>
      <c r="M192" s="266">
        <f>H192*J192</f>
        <v>0</v>
      </c>
      <c r="N192" s="267"/>
      <c r="O192" s="268"/>
    </row>
    <row r="193" spans="1:15" ht="12.75" customHeight="1" x14ac:dyDescent="0.2">
      <c r="A193" s="216"/>
      <c r="B193" s="211" t="s">
        <v>324</v>
      </c>
      <c r="C193" s="211"/>
      <c r="D193" s="212"/>
      <c r="E193" s="213"/>
      <c r="F193" s="214"/>
      <c r="G193" s="182"/>
      <c r="H193" s="182"/>
      <c r="I193" s="182"/>
      <c r="J193" s="182"/>
      <c r="K193" s="182"/>
      <c r="L193" s="182"/>
      <c r="M193" s="263"/>
      <c r="N193" s="264"/>
      <c r="O193" s="265"/>
    </row>
    <row r="194" spans="1:15" ht="12.75" customHeight="1" x14ac:dyDescent="0.2">
      <c r="A194" s="216"/>
      <c r="B194" s="11"/>
      <c r="C194" s="11"/>
      <c r="D194" s="183"/>
      <c r="E194" s="183"/>
      <c r="F194" s="183"/>
      <c r="G194" s="182"/>
      <c r="H194" s="182"/>
      <c r="I194" s="182"/>
      <c r="J194" s="182"/>
      <c r="K194" s="182"/>
      <c r="L194" s="182"/>
      <c r="M194" s="263"/>
      <c r="N194" s="264"/>
      <c r="O194" s="265"/>
    </row>
    <row r="195" spans="1:15" ht="12.75" customHeight="1" x14ac:dyDescent="0.2">
      <c r="A195" s="216"/>
      <c r="B195" s="11" t="s">
        <v>126</v>
      </c>
      <c r="C195" s="11"/>
      <c r="D195" s="262"/>
      <c r="E195" s="262"/>
      <c r="F195" s="262"/>
      <c r="G195" s="192"/>
      <c r="H195" s="192" t="s">
        <v>132</v>
      </c>
      <c r="I195" s="192"/>
      <c r="J195" s="183" t="s">
        <v>177</v>
      </c>
      <c r="K195" s="11"/>
      <c r="L195" s="183"/>
      <c r="M195" s="263"/>
      <c r="N195" s="264"/>
      <c r="O195" s="265"/>
    </row>
    <row r="196" spans="1:15" ht="12.75" customHeight="1" x14ac:dyDescent="0.2">
      <c r="A196" s="216"/>
      <c r="B196" s="11" t="s">
        <v>78</v>
      </c>
      <c r="C196" s="11"/>
      <c r="D196" s="262"/>
      <c r="E196" s="262"/>
      <c r="F196" s="262"/>
      <c r="G196" s="182" t="s">
        <v>187</v>
      </c>
      <c r="H196" s="272"/>
      <c r="I196" s="272"/>
      <c r="J196" s="272"/>
      <c r="K196" s="272"/>
      <c r="L196" s="5" t="s">
        <v>133</v>
      </c>
      <c r="M196" s="266">
        <f>H196*J196</f>
        <v>0</v>
      </c>
      <c r="N196" s="267"/>
      <c r="O196" s="268"/>
    </row>
    <row r="197" spans="1:15" ht="12.75" customHeight="1" x14ac:dyDescent="0.2">
      <c r="A197" s="216"/>
      <c r="B197" s="11" t="s">
        <v>79</v>
      </c>
      <c r="C197" s="11"/>
      <c r="D197" s="269"/>
      <c r="E197" s="270"/>
      <c r="F197" s="271"/>
      <c r="G197" s="182" t="s">
        <v>188</v>
      </c>
      <c r="H197" s="272"/>
      <c r="I197" s="272"/>
      <c r="J197" s="275"/>
      <c r="K197" s="275"/>
      <c r="L197" s="5" t="s">
        <v>133</v>
      </c>
      <c r="M197" s="266">
        <f>H197*J197</f>
        <v>0</v>
      </c>
      <c r="N197" s="267"/>
      <c r="O197" s="268"/>
    </row>
    <row r="198" spans="1:15" ht="12.75" customHeight="1" x14ac:dyDescent="0.2">
      <c r="A198" s="216"/>
      <c r="B198" s="11"/>
      <c r="C198" s="11"/>
      <c r="D198" s="269"/>
      <c r="E198" s="270"/>
      <c r="F198" s="271"/>
      <c r="G198" s="182" t="s">
        <v>189</v>
      </c>
      <c r="H198" s="272"/>
      <c r="I198" s="272"/>
      <c r="J198" s="272"/>
      <c r="K198" s="272"/>
      <c r="L198" s="5" t="s">
        <v>133</v>
      </c>
      <c r="M198" s="266">
        <f>H198*J198</f>
        <v>0</v>
      </c>
      <c r="N198" s="267"/>
      <c r="O198" s="268"/>
    </row>
    <row r="199" spans="1:15" ht="12.75" customHeight="1" thickBot="1" x14ac:dyDescent="0.25">
      <c r="A199" s="332"/>
      <c r="B199" s="230" t="s">
        <v>324</v>
      </c>
      <c r="C199" s="230"/>
      <c r="D199" s="329"/>
      <c r="E199" s="330"/>
      <c r="F199" s="331"/>
      <c r="G199" s="155"/>
      <c r="H199" s="155"/>
      <c r="I199" s="139"/>
      <c r="J199" s="139"/>
      <c r="K199" s="139"/>
      <c r="L199" s="139"/>
      <c r="M199" s="298"/>
      <c r="N199" s="299"/>
      <c r="O199" s="300"/>
    </row>
    <row r="200" spans="1:15" ht="12.75" customHeight="1" x14ac:dyDescent="0.2">
      <c r="A200" s="259" t="s">
        <v>238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295"/>
      <c r="N200" s="296"/>
      <c r="O200" s="297"/>
    </row>
    <row r="201" spans="1:15" ht="12.75" customHeight="1" x14ac:dyDescent="0.2">
      <c r="A201" s="216"/>
      <c r="B201" s="11" t="s">
        <v>125</v>
      </c>
      <c r="C201" s="11"/>
      <c r="D201" s="262"/>
      <c r="E201" s="262"/>
      <c r="F201" s="262"/>
      <c r="G201" s="192"/>
      <c r="H201" s="183" t="s">
        <v>191</v>
      </c>
      <c r="I201" s="183"/>
      <c r="J201" s="183" t="s">
        <v>190</v>
      </c>
      <c r="K201" s="183"/>
      <c r="L201" s="183"/>
      <c r="M201" s="263"/>
      <c r="N201" s="264"/>
      <c r="O201" s="265"/>
    </row>
    <row r="202" spans="1:15" ht="12.75" customHeight="1" x14ac:dyDescent="0.2">
      <c r="A202" s="216"/>
      <c r="B202" s="11" t="s">
        <v>78</v>
      </c>
      <c r="C202" s="11"/>
      <c r="D202" s="262"/>
      <c r="E202" s="262"/>
      <c r="F202" s="262"/>
      <c r="G202" s="182" t="s">
        <v>187</v>
      </c>
      <c r="H202" s="272"/>
      <c r="I202" s="272"/>
      <c r="J202" s="272"/>
      <c r="K202" s="272"/>
      <c r="L202" s="5" t="s">
        <v>133</v>
      </c>
      <c r="M202" s="266">
        <f>H202*J202</f>
        <v>0</v>
      </c>
      <c r="N202" s="267"/>
      <c r="O202" s="268"/>
    </row>
    <row r="203" spans="1:15" ht="12.75" customHeight="1" x14ac:dyDescent="0.2">
      <c r="A203" s="216"/>
      <c r="B203" s="11" t="s">
        <v>79</v>
      </c>
      <c r="C203" s="11"/>
      <c r="D203" s="269"/>
      <c r="E203" s="270"/>
      <c r="F203" s="271"/>
      <c r="G203" s="182" t="s">
        <v>188</v>
      </c>
      <c r="H203" s="272"/>
      <c r="I203" s="272"/>
      <c r="J203" s="275"/>
      <c r="K203" s="275"/>
      <c r="L203" s="5" t="s">
        <v>133</v>
      </c>
      <c r="M203" s="266">
        <f>H203*J203</f>
        <v>0</v>
      </c>
      <c r="N203" s="267"/>
      <c r="O203" s="268"/>
    </row>
    <row r="204" spans="1:15" ht="12.75" customHeight="1" x14ac:dyDescent="0.2">
      <c r="A204" s="216"/>
      <c r="B204" s="11"/>
      <c r="C204" s="11"/>
      <c r="D204" s="269"/>
      <c r="E204" s="270"/>
      <c r="F204" s="271"/>
      <c r="G204" s="182" t="s">
        <v>189</v>
      </c>
      <c r="H204" s="272"/>
      <c r="I204" s="272"/>
      <c r="J204" s="272"/>
      <c r="K204" s="272"/>
      <c r="L204" s="5" t="s">
        <v>133</v>
      </c>
      <c r="M204" s="266">
        <f>H204*J204</f>
        <v>0</v>
      </c>
      <c r="N204" s="267"/>
      <c r="O204" s="268"/>
    </row>
    <row r="205" spans="1:15" ht="13.5" customHeight="1" x14ac:dyDescent="0.2">
      <c r="A205" s="216"/>
      <c r="B205" s="211" t="s">
        <v>324</v>
      </c>
      <c r="C205" s="211"/>
      <c r="D205" s="212"/>
      <c r="E205" s="213"/>
      <c r="F205" s="214"/>
      <c r="G205" s="182"/>
      <c r="H205" s="182"/>
      <c r="I205" s="182"/>
      <c r="J205" s="182"/>
      <c r="K205" s="182"/>
      <c r="L205" s="182"/>
      <c r="M205" s="263"/>
      <c r="N205" s="264"/>
      <c r="O205" s="265"/>
    </row>
    <row r="206" spans="1:15" ht="12.75" customHeight="1" x14ac:dyDescent="0.2">
      <c r="A206" s="216"/>
      <c r="B206" s="11"/>
      <c r="C206" s="11"/>
      <c r="D206" s="183"/>
      <c r="E206" s="183"/>
      <c r="F206" s="183"/>
      <c r="G206" s="182"/>
      <c r="H206" s="182"/>
      <c r="I206" s="182"/>
      <c r="J206" s="182"/>
      <c r="K206" s="182"/>
      <c r="L206" s="182"/>
      <c r="M206" s="263"/>
      <c r="N206" s="264"/>
      <c r="O206" s="265"/>
    </row>
    <row r="207" spans="1:15" ht="12.75" customHeight="1" x14ac:dyDescent="0.2">
      <c r="A207" s="216"/>
      <c r="B207" s="11" t="s">
        <v>124</v>
      </c>
      <c r="C207" s="11"/>
      <c r="D207" s="262"/>
      <c r="E207" s="262"/>
      <c r="F207" s="262"/>
      <c r="G207" s="192"/>
      <c r="H207" s="183" t="s">
        <v>191</v>
      </c>
      <c r="I207" s="183"/>
      <c r="J207" s="183" t="s">
        <v>190</v>
      </c>
      <c r="K207" s="183"/>
      <c r="L207" s="183"/>
      <c r="M207" s="263"/>
      <c r="N207" s="264"/>
      <c r="O207" s="265"/>
    </row>
    <row r="208" spans="1:15" ht="12.75" customHeight="1" x14ac:dyDescent="0.2">
      <c r="A208" s="216"/>
      <c r="B208" s="11" t="s">
        <v>78</v>
      </c>
      <c r="C208" s="11"/>
      <c r="D208" s="262"/>
      <c r="E208" s="262"/>
      <c r="F208" s="262"/>
      <c r="G208" s="182" t="s">
        <v>187</v>
      </c>
      <c r="H208" s="272"/>
      <c r="I208" s="272"/>
      <c r="J208" s="272"/>
      <c r="K208" s="272"/>
      <c r="L208" s="5" t="s">
        <v>133</v>
      </c>
      <c r="M208" s="266">
        <f>H208*J208</f>
        <v>0</v>
      </c>
      <c r="N208" s="267"/>
      <c r="O208" s="268"/>
    </row>
    <row r="209" spans="1:15" ht="12.75" customHeight="1" x14ac:dyDescent="0.2">
      <c r="A209" s="216"/>
      <c r="B209" s="11" t="s">
        <v>79</v>
      </c>
      <c r="C209" s="11"/>
      <c r="D209" s="269"/>
      <c r="E209" s="270"/>
      <c r="F209" s="271"/>
      <c r="G209" s="182" t="s">
        <v>188</v>
      </c>
      <c r="H209" s="272"/>
      <c r="I209" s="272"/>
      <c r="J209" s="275"/>
      <c r="K209" s="275"/>
      <c r="L209" s="5" t="s">
        <v>133</v>
      </c>
      <c r="M209" s="266">
        <f>H209*J209</f>
        <v>0</v>
      </c>
      <c r="N209" s="267"/>
      <c r="O209" s="268"/>
    </row>
    <row r="210" spans="1:15" ht="12.75" customHeight="1" x14ac:dyDescent="0.2">
      <c r="A210" s="216"/>
      <c r="B210" s="11"/>
      <c r="C210" s="11"/>
      <c r="D210" s="269"/>
      <c r="E210" s="270"/>
      <c r="F210" s="271"/>
      <c r="G210" s="182" t="s">
        <v>189</v>
      </c>
      <c r="H210" s="272"/>
      <c r="I210" s="272"/>
      <c r="J210" s="272"/>
      <c r="K210" s="272"/>
      <c r="L210" s="5" t="s">
        <v>133</v>
      </c>
      <c r="M210" s="266">
        <f>H210*J210</f>
        <v>0</v>
      </c>
      <c r="N210" s="267"/>
      <c r="O210" s="268"/>
    </row>
    <row r="211" spans="1:15" ht="12.75" customHeight="1" x14ac:dyDescent="0.2">
      <c r="A211" s="216"/>
      <c r="B211" s="211" t="s">
        <v>324</v>
      </c>
      <c r="C211" s="211"/>
      <c r="D211" s="212"/>
      <c r="E211" s="213"/>
      <c r="F211" s="214"/>
      <c r="G211" s="182"/>
      <c r="H211" s="182"/>
      <c r="I211" s="182"/>
      <c r="J211" s="182"/>
      <c r="K211" s="182"/>
      <c r="L211" s="182"/>
      <c r="M211" s="263"/>
      <c r="N211" s="264"/>
      <c r="O211" s="265"/>
    </row>
    <row r="212" spans="1:15" ht="12.75" customHeight="1" x14ac:dyDescent="0.2">
      <c r="A212" s="216"/>
      <c r="B212" s="11"/>
      <c r="C212" s="11"/>
      <c r="D212" s="183"/>
      <c r="E212" s="183"/>
      <c r="F212" s="183"/>
      <c r="G212" s="182"/>
      <c r="H212" s="182"/>
      <c r="I212" s="182"/>
      <c r="J212" s="182"/>
      <c r="K212" s="182"/>
      <c r="L212" s="182"/>
      <c r="M212" s="263"/>
      <c r="N212" s="264"/>
      <c r="O212" s="265"/>
    </row>
    <row r="213" spans="1:15" ht="12.75" customHeight="1" x14ac:dyDescent="0.2">
      <c r="A213" s="216"/>
      <c r="B213" s="11" t="s">
        <v>123</v>
      </c>
      <c r="C213" s="11"/>
      <c r="D213" s="262"/>
      <c r="E213" s="262"/>
      <c r="F213" s="262"/>
      <c r="G213" s="192"/>
      <c r="H213" s="183" t="s">
        <v>191</v>
      </c>
      <c r="I213" s="183"/>
      <c r="J213" s="183" t="s">
        <v>190</v>
      </c>
      <c r="K213" s="183"/>
      <c r="L213" s="183"/>
      <c r="M213" s="263"/>
      <c r="N213" s="264"/>
      <c r="O213" s="265"/>
    </row>
    <row r="214" spans="1:15" ht="12.75" customHeight="1" x14ac:dyDescent="0.2">
      <c r="A214" s="216"/>
      <c r="B214" s="11" t="s">
        <v>78</v>
      </c>
      <c r="C214" s="11"/>
      <c r="D214" s="262"/>
      <c r="E214" s="262"/>
      <c r="F214" s="262"/>
      <c r="G214" s="182" t="s">
        <v>187</v>
      </c>
      <c r="H214" s="272"/>
      <c r="I214" s="272"/>
      <c r="J214" s="272"/>
      <c r="K214" s="272"/>
      <c r="L214" s="5" t="s">
        <v>133</v>
      </c>
      <c r="M214" s="266">
        <f>H214*J214</f>
        <v>0</v>
      </c>
      <c r="N214" s="267"/>
      <c r="O214" s="268"/>
    </row>
    <row r="215" spans="1:15" ht="12.75" customHeight="1" x14ac:dyDescent="0.2">
      <c r="A215" s="216"/>
      <c r="B215" s="11" t="s">
        <v>79</v>
      </c>
      <c r="C215" s="11"/>
      <c r="D215" s="269"/>
      <c r="E215" s="270"/>
      <c r="F215" s="271"/>
      <c r="G215" s="182" t="s">
        <v>188</v>
      </c>
      <c r="H215" s="272"/>
      <c r="I215" s="272"/>
      <c r="J215" s="275"/>
      <c r="K215" s="275"/>
      <c r="L215" s="5" t="s">
        <v>133</v>
      </c>
      <c r="M215" s="266">
        <f>H215*J215</f>
        <v>0</v>
      </c>
      <c r="N215" s="267"/>
      <c r="O215" s="268"/>
    </row>
    <row r="216" spans="1:15" ht="12.75" customHeight="1" x14ac:dyDescent="0.2">
      <c r="A216" s="216"/>
      <c r="B216" s="11"/>
      <c r="C216" s="11"/>
      <c r="D216" s="269"/>
      <c r="E216" s="270"/>
      <c r="F216" s="271"/>
      <c r="G216" s="182" t="s">
        <v>189</v>
      </c>
      <c r="H216" s="272"/>
      <c r="I216" s="272"/>
      <c r="J216" s="272"/>
      <c r="K216" s="272"/>
      <c r="L216" s="5" t="s">
        <v>133</v>
      </c>
      <c r="M216" s="266">
        <f>H216*J216</f>
        <v>0</v>
      </c>
      <c r="N216" s="267"/>
      <c r="O216" s="268"/>
    </row>
    <row r="217" spans="1:15" ht="12.75" customHeight="1" x14ac:dyDescent="0.2">
      <c r="A217" s="216"/>
      <c r="B217" s="211" t="s">
        <v>324</v>
      </c>
      <c r="C217" s="211"/>
      <c r="D217" s="212"/>
      <c r="E217" s="213"/>
      <c r="F217" s="214"/>
      <c r="G217" s="182"/>
      <c r="H217" s="182"/>
      <c r="I217" s="182"/>
      <c r="J217" s="182"/>
      <c r="K217" s="182"/>
      <c r="L217" s="182"/>
      <c r="M217" s="263"/>
      <c r="N217" s="264"/>
      <c r="O217" s="265"/>
    </row>
    <row r="218" spans="1:15" ht="12.75" customHeight="1" x14ac:dyDescent="0.2">
      <c r="A218" s="216"/>
      <c r="B218" s="11"/>
      <c r="C218" s="11"/>
      <c r="D218" s="183"/>
      <c r="E218" s="183"/>
      <c r="F218" s="183"/>
      <c r="G218" s="182"/>
      <c r="H218" s="182"/>
      <c r="I218" s="182"/>
      <c r="J218" s="182"/>
      <c r="K218" s="182"/>
      <c r="L218" s="182"/>
      <c r="M218" s="263"/>
      <c r="N218" s="264"/>
      <c r="O218" s="265"/>
    </row>
    <row r="219" spans="1:15" ht="12.75" customHeight="1" x14ac:dyDescent="0.2">
      <c r="A219" s="216"/>
      <c r="B219" s="11" t="s">
        <v>122</v>
      </c>
      <c r="C219" s="11"/>
      <c r="D219" s="262"/>
      <c r="E219" s="262"/>
      <c r="F219" s="262"/>
      <c r="G219" s="192"/>
      <c r="H219" s="183" t="s">
        <v>191</v>
      </c>
      <c r="I219" s="183"/>
      <c r="J219" s="183" t="s">
        <v>190</v>
      </c>
      <c r="K219" s="183"/>
      <c r="L219" s="183"/>
      <c r="M219" s="263"/>
      <c r="N219" s="264"/>
      <c r="O219" s="265"/>
    </row>
    <row r="220" spans="1:15" ht="12.75" customHeight="1" x14ac:dyDescent="0.2">
      <c r="A220" s="216"/>
      <c r="B220" s="11" t="s">
        <v>78</v>
      </c>
      <c r="C220" s="11"/>
      <c r="D220" s="262"/>
      <c r="E220" s="262"/>
      <c r="F220" s="262"/>
      <c r="G220" s="182" t="s">
        <v>187</v>
      </c>
      <c r="H220" s="272"/>
      <c r="I220" s="272"/>
      <c r="J220" s="272"/>
      <c r="K220" s="272"/>
      <c r="L220" s="5" t="s">
        <v>133</v>
      </c>
      <c r="M220" s="266">
        <f>H220*J220</f>
        <v>0</v>
      </c>
      <c r="N220" s="267"/>
      <c r="O220" s="268"/>
    </row>
    <row r="221" spans="1:15" ht="12.75" customHeight="1" x14ac:dyDescent="0.2">
      <c r="A221" s="216"/>
      <c r="B221" s="11" t="s">
        <v>79</v>
      </c>
      <c r="C221" s="11"/>
      <c r="D221" s="269"/>
      <c r="E221" s="270"/>
      <c r="F221" s="271"/>
      <c r="G221" s="182" t="s">
        <v>188</v>
      </c>
      <c r="H221" s="272"/>
      <c r="I221" s="272"/>
      <c r="J221" s="275"/>
      <c r="K221" s="275"/>
      <c r="L221" s="5" t="s">
        <v>133</v>
      </c>
      <c r="M221" s="266">
        <f>H221*J221</f>
        <v>0</v>
      </c>
      <c r="N221" s="267"/>
      <c r="O221" s="268"/>
    </row>
    <row r="222" spans="1:15" ht="12.75" customHeight="1" x14ac:dyDescent="0.2">
      <c r="A222" s="216"/>
      <c r="B222" s="11"/>
      <c r="C222" s="11"/>
      <c r="D222" s="269"/>
      <c r="E222" s="270"/>
      <c r="F222" s="271"/>
      <c r="G222" s="182" t="s">
        <v>189</v>
      </c>
      <c r="H222" s="272"/>
      <c r="I222" s="272"/>
      <c r="J222" s="272"/>
      <c r="K222" s="272"/>
      <c r="L222" s="5" t="s">
        <v>133</v>
      </c>
      <c r="M222" s="266">
        <f>H222*J222</f>
        <v>0</v>
      </c>
      <c r="N222" s="267"/>
      <c r="O222" s="268"/>
    </row>
    <row r="223" spans="1:15" ht="13.5" customHeight="1" thickBot="1" x14ac:dyDescent="0.25">
      <c r="A223" s="216"/>
      <c r="B223" s="211" t="s">
        <v>324</v>
      </c>
      <c r="C223" s="211"/>
      <c r="D223" s="212"/>
      <c r="E223" s="213"/>
      <c r="F223" s="214"/>
      <c r="G223" s="182"/>
      <c r="H223" s="182"/>
      <c r="I223" s="182"/>
      <c r="J223" s="182"/>
      <c r="K223" s="182"/>
      <c r="L223" s="182"/>
      <c r="M223" s="263"/>
      <c r="N223" s="264"/>
      <c r="O223" s="265"/>
    </row>
    <row r="224" spans="1:15" ht="15" customHeight="1" thickBot="1" x14ac:dyDescent="0.25">
      <c r="A224" s="217"/>
      <c r="B224" s="11"/>
      <c r="C224" s="11"/>
      <c r="D224" s="183"/>
      <c r="E224" s="183"/>
      <c r="F224" s="192"/>
      <c r="G224" s="291" t="s">
        <v>174</v>
      </c>
      <c r="H224" s="291"/>
      <c r="I224" s="291"/>
      <c r="J224" s="291"/>
      <c r="K224" s="367">
        <f>SUM(M166:O222)</f>
        <v>0</v>
      </c>
      <c r="L224" s="368"/>
      <c r="M224" s="368"/>
      <c r="N224" s="368"/>
      <c r="O224" s="369"/>
    </row>
    <row r="225" spans="1:16" ht="15.75" customHeight="1" x14ac:dyDescent="0.2">
      <c r="A225" s="215" t="s">
        <v>217</v>
      </c>
      <c r="B225" s="17" t="s">
        <v>134</v>
      </c>
      <c r="C225" s="115"/>
      <c r="D225" s="140"/>
      <c r="E225" s="140"/>
      <c r="F225" s="140"/>
      <c r="G225" s="141"/>
      <c r="H225" s="141"/>
      <c r="I225" s="141"/>
      <c r="J225" s="141"/>
      <c r="K225" s="182"/>
      <c r="L225" s="182"/>
      <c r="M225" s="107"/>
      <c r="N225" s="107"/>
      <c r="O225" s="136"/>
    </row>
    <row r="226" spans="1:16" x14ac:dyDescent="0.2">
      <c r="A226" s="216"/>
      <c r="B226" s="293" t="s">
        <v>237</v>
      </c>
      <c r="C226" s="293"/>
      <c r="D226" s="293"/>
      <c r="E226" s="293"/>
      <c r="F226" s="293"/>
      <c r="G226" s="293"/>
      <c r="H226" s="293"/>
      <c r="I226" s="293"/>
      <c r="J226" s="293"/>
      <c r="K226" s="293"/>
      <c r="L226" s="293"/>
      <c r="M226" s="293"/>
      <c r="N226" s="293"/>
      <c r="O226" s="294"/>
    </row>
    <row r="227" spans="1:16" s="13" customFormat="1" x14ac:dyDescent="0.2">
      <c r="A227" s="216"/>
      <c r="B227" s="293" t="s">
        <v>343</v>
      </c>
      <c r="C227" s="293"/>
      <c r="D227" s="293"/>
      <c r="E227" s="293"/>
      <c r="F227" s="293"/>
      <c r="G227" s="293"/>
      <c r="H227" s="293"/>
      <c r="I227" s="293"/>
      <c r="J227" s="293"/>
      <c r="K227" s="293"/>
      <c r="L227" s="293"/>
      <c r="M227" s="293"/>
      <c r="N227" s="293"/>
      <c r="O227" s="294"/>
      <c r="P227" s="106"/>
    </row>
    <row r="228" spans="1:16" ht="15" x14ac:dyDescent="0.25">
      <c r="A228" s="216"/>
      <c r="B228" s="220" t="s">
        <v>168</v>
      </c>
      <c r="C228" s="220"/>
      <c r="D228" s="142"/>
      <c r="E228" s="181" t="s">
        <v>135</v>
      </c>
      <c r="F228" s="143"/>
      <c r="G228" s="220" t="s">
        <v>136</v>
      </c>
      <c r="H228" s="220"/>
      <c r="I228" s="220"/>
      <c r="J228" s="183"/>
      <c r="K228" s="182"/>
      <c r="L228" s="7" t="s">
        <v>133</v>
      </c>
      <c r="M228" s="336">
        <f>D228*F228</f>
        <v>0</v>
      </c>
      <c r="N228" s="337"/>
      <c r="O228" s="338"/>
    </row>
    <row r="229" spans="1:16" x14ac:dyDescent="0.2">
      <c r="A229" s="216"/>
      <c r="B229" s="11" t="s">
        <v>194</v>
      </c>
      <c r="C229" s="11"/>
      <c r="D229" s="183"/>
      <c r="E229" s="144"/>
      <c r="F229" s="181" t="s">
        <v>138</v>
      </c>
      <c r="G229" s="272"/>
      <c r="H229" s="272"/>
      <c r="I229" s="220" t="s">
        <v>137</v>
      </c>
      <c r="J229" s="220"/>
      <c r="K229" s="220"/>
      <c r="L229" s="192"/>
      <c r="M229" s="321">
        <f>E229*G229</f>
        <v>0</v>
      </c>
      <c r="N229" s="322"/>
      <c r="O229" s="323"/>
    </row>
    <row r="230" spans="1:16" x14ac:dyDescent="0.2">
      <c r="A230" s="216"/>
      <c r="B230" s="366" t="s">
        <v>193</v>
      </c>
      <c r="C230" s="366"/>
      <c r="D230" s="366"/>
      <c r="E230" s="142"/>
      <c r="F230" s="181" t="s">
        <v>140</v>
      </c>
      <c r="G230" s="11"/>
      <c r="H230" s="157">
        <v>0.53500000000000003</v>
      </c>
      <c r="I230" s="220" t="str">
        <f>IF(VariableData!P2, "$ per unit", IF(VariableData!P3, VariableData!R3, VariableData!R4))</f>
        <v>$ per km:</v>
      </c>
      <c r="J230" s="220"/>
      <c r="K230" s="220"/>
      <c r="L230" s="192"/>
      <c r="M230" s="321">
        <f>E230*H230</f>
        <v>0</v>
      </c>
      <c r="N230" s="322"/>
      <c r="O230" s="323"/>
    </row>
    <row r="231" spans="1:16" x14ac:dyDescent="0.2">
      <c r="A231" s="216"/>
      <c r="B231" s="220" t="s">
        <v>235</v>
      </c>
      <c r="C231" s="220"/>
      <c r="D231" s="220"/>
      <c r="E231" s="144"/>
      <c r="F231" s="181" t="s">
        <v>145</v>
      </c>
      <c r="G231" s="144"/>
      <c r="H231" s="192" t="s">
        <v>138</v>
      </c>
      <c r="I231" s="272"/>
      <c r="J231" s="272"/>
      <c r="K231" s="384" t="s">
        <v>137</v>
      </c>
      <c r="L231" s="384"/>
      <c r="M231" s="321">
        <f>E231*G231*I231</f>
        <v>0</v>
      </c>
      <c r="N231" s="322"/>
      <c r="O231" s="323"/>
    </row>
    <row r="232" spans="1:16" x14ac:dyDescent="0.2">
      <c r="A232" s="216"/>
      <c r="B232" s="11" t="s">
        <v>348</v>
      </c>
      <c r="C232" s="11"/>
      <c r="D232" s="142"/>
      <c r="E232" s="181" t="s">
        <v>146</v>
      </c>
      <c r="F232" s="142"/>
      <c r="G232" s="181" t="s">
        <v>138</v>
      </c>
      <c r="H232" s="145"/>
      <c r="I232" s="324" t="s">
        <v>147</v>
      </c>
      <c r="J232" s="324"/>
      <c r="K232" s="324"/>
      <c r="L232" s="324"/>
      <c r="M232" s="321">
        <f>D232*F232*H232</f>
        <v>0</v>
      </c>
      <c r="N232" s="322"/>
      <c r="O232" s="323"/>
    </row>
    <row r="233" spans="1:16" s="13" customFormat="1" x14ac:dyDescent="0.2">
      <c r="A233" s="216"/>
      <c r="B233" s="11" t="s">
        <v>349</v>
      </c>
      <c r="C233" s="11"/>
      <c r="D233" s="156"/>
      <c r="E233" s="181" t="s">
        <v>146</v>
      </c>
      <c r="F233" s="156"/>
      <c r="G233" s="181" t="s">
        <v>138</v>
      </c>
      <c r="H233" s="145"/>
      <c r="I233" s="324" t="s">
        <v>147</v>
      </c>
      <c r="J233" s="324"/>
      <c r="K233" s="324"/>
      <c r="L233" s="324"/>
      <c r="M233" s="321">
        <f t="shared" ref="M233:M235" si="0">D233*F233*H233</f>
        <v>0</v>
      </c>
      <c r="N233" s="322"/>
      <c r="O233" s="323"/>
      <c r="P233" s="106"/>
    </row>
    <row r="234" spans="1:16" s="13" customFormat="1" x14ac:dyDescent="0.2">
      <c r="A234" s="216"/>
      <c r="B234" s="11" t="s">
        <v>350</v>
      </c>
      <c r="C234" s="11"/>
      <c r="D234" s="156"/>
      <c r="E234" s="181" t="s">
        <v>146</v>
      </c>
      <c r="F234" s="156"/>
      <c r="G234" s="181" t="s">
        <v>138</v>
      </c>
      <c r="H234" s="145"/>
      <c r="I234" s="324" t="s">
        <v>147</v>
      </c>
      <c r="J234" s="324"/>
      <c r="K234" s="324"/>
      <c r="L234" s="324"/>
      <c r="M234" s="321">
        <f t="shared" si="0"/>
        <v>0</v>
      </c>
      <c r="N234" s="322"/>
      <c r="O234" s="323"/>
      <c r="P234" s="106"/>
    </row>
    <row r="235" spans="1:16" s="13" customFormat="1" x14ac:dyDescent="0.2">
      <c r="A235" s="216"/>
      <c r="B235" s="11" t="s">
        <v>351</v>
      </c>
      <c r="C235" s="11"/>
      <c r="D235" s="156"/>
      <c r="E235" s="181" t="s">
        <v>146</v>
      </c>
      <c r="F235" s="156"/>
      <c r="G235" s="181" t="s">
        <v>138</v>
      </c>
      <c r="H235" s="145"/>
      <c r="I235" s="324" t="s">
        <v>147</v>
      </c>
      <c r="J235" s="324"/>
      <c r="K235" s="324"/>
      <c r="L235" s="324"/>
      <c r="M235" s="321">
        <f t="shared" si="0"/>
        <v>0</v>
      </c>
      <c r="N235" s="322"/>
      <c r="O235" s="323"/>
      <c r="P235" s="106"/>
    </row>
    <row r="236" spans="1:16" x14ac:dyDescent="0.2">
      <c r="A236" s="216"/>
      <c r="B236" s="11" t="s">
        <v>148</v>
      </c>
      <c r="C236" s="11"/>
      <c r="D236" s="301" t="s">
        <v>149</v>
      </c>
      <c r="E236" s="302"/>
      <c r="F236" s="301"/>
      <c r="G236" s="146"/>
      <c r="H236" s="147" t="s">
        <v>138</v>
      </c>
      <c r="I236" s="272"/>
      <c r="J236" s="272"/>
      <c r="K236" s="292" t="s">
        <v>137</v>
      </c>
      <c r="L236" s="292"/>
      <c r="M236" s="321">
        <f>G236*I236</f>
        <v>0</v>
      </c>
      <c r="N236" s="322"/>
      <c r="O236" s="323"/>
    </row>
    <row r="237" spans="1:16" x14ac:dyDescent="0.2">
      <c r="A237" s="216"/>
      <c r="B237" s="11" t="s">
        <v>148</v>
      </c>
      <c r="C237" s="11"/>
      <c r="D237" s="302" t="s">
        <v>149</v>
      </c>
      <c r="E237" s="302"/>
      <c r="F237" s="302"/>
      <c r="G237" s="146"/>
      <c r="H237" s="147" t="s">
        <v>138</v>
      </c>
      <c r="I237" s="272"/>
      <c r="J237" s="272"/>
      <c r="K237" s="292" t="s">
        <v>137</v>
      </c>
      <c r="L237" s="292"/>
      <c r="M237" s="321">
        <f>G237*I237</f>
        <v>0</v>
      </c>
      <c r="N237" s="322"/>
      <c r="O237" s="323"/>
    </row>
    <row r="238" spans="1:16" x14ac:dyDescent="0.2">
      <c r="A238" s="216"/>
      <c r="B238" s="11" t="s">
        <v>148</v>
      </c>
      <c r="C238" s="11"/>
      <c r="D238" s="302" t="s">
        <v>149</v>
      </c>
      <c r="E238" s="302"/>
      <c r="F238" s="302"/>
      <c r="G238" s="146"/>
      <c r="H238" s="147" t="s">
        <v>138</v>
      </c>
      <c r="I238" s="272"/>
      <c r="J238" s="272"/>
      <c r="K238" s="292" t="s">
        <v>137</v>
      </c>
      <c r="L238" s="292"/>
      <c r="M238" s="321">
        <f>G238*I238</f>
        <v>0</v>
      </c>
      <c r="N238" s="322"/>
      <c r="O238" s="323"/>
    </row>
    <row r="239" spans="1:16" x14ac:dyDescent="0.2">
      <c r="A239" s="216"/>
      <c r="B239" s="11" t="s">
        <v>148</v>
      </c>
      <c r="C239" s="11"/>
      <c r="D239" s="302" t="s">
        <v>149</v>
      </c>
      <c r="E239" s="302"/>
      <c r="F239" s="302"/>
      <c r="G239" s="146"/>
      <c r="H239" s="147" t="s">
        <v>138</v>
      </c>
      <c r="I239" s="272"/>
      <c r="J239" s="272"/>
      <c r="K239" s="292" t="s">
        <v>137</v>
      </c>
      <c r="L239" s="292"/>
      <c r="M239" s="321">
        <f>G239*I239</f>
        <v>0</v>
      </c>
      <c r="N239" s="322"/>
      <c r="O239" s="323"/>
    </row>
    <row r="240" spans="1:16" x14ac:dyDescent="0.2">
      <c r="A240" s="216"/>
      <c r="B240" s="11" t="s">
        <v>148</v>
      </c>
      <c r="C240" s="11"/>
      <c r="D240" s="302" t="s">
        <v>149</v>
      </c>
      <c r="E240" s="302"/>
      <c r="F240" s="302"/>
      <c r="G240" s="146"/>
      <c r="H240" s="147" t="s">
        <v>138</v>
      </c>
      <c r="I240" s="272"/>
      <c r="J240" s="272"/>
      <c r="K240" s="292" t="s">
        <v>137</v>
      </c>
      <c r="L240" s="292"/>
      <c r="M240" s="321">
        <f>G240*I240</f>
        <v>0</v>
      </c>
      <c r="N240" s="322"/>
      <c r="O240" s="323"/>
    </row>
    <row r="241" spans="1:16" x14ac:dyDescent="0.2">
      <c r="A241" s="216"/>
      <c r="B241" s="220" t="s">
        <v>196</v>
      </c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321"/>
      <c r="N241" s="322"/>
      <c r="O241" s="323"/>
    </row>
    <row r="242" spans="1:16" ht="13.5" thickBot="1" x14ac:dyDescent="0.25">
      <c r="A242" s="216"/>
      <c r="B242" s="15" t="s">
        <v>186</v>
      </c>
      <c r="C242" s="11"/>
      <c r="D242" s="333"/>
      <c r="E242" s="333"/>
      <c r="F242" s="333"/>
      <c r="G242" s="333"/>
      <c r="H242" s="148" t="s">
        <v>192</v>
      </c>
      <c r="I242" s="333"/>
      <c r="J242" s="333"/>
      <c r="K242" s="15"/>
      <c r="L242" s="15"/>
      <c r="M242" s="321">
        <f>I242</f>
        <v>0</v>
      </c>
      <c r="N242" s="322"/>
      <c r="O242" s="323"/>
    </row>
    <row r="243" spans="1:16" ht="14.25" thickBot="1" x14ac:dyDescent="0.25">
      <c r="A243" s="216"/>
      <c r="B243" s="149" t="s">
        <v>171</v>
      </c>
      <c r="C243" s="149"/>
      <c r="D243" s="149"/>
      <c r="E243" s="149"/>
      <c r="F243" s="149"/>
      <c r="G243" s="324" t="s">
        <v>221</v>
      </c>
      <c r="H243" s="324"/>
      <c r="I243" s="324"/>
      <c r="J243" s="324"/>
      <c r="K243" s="349">
        <f>SUM(M228:M242)</f>
        <v>0</v>
      </c>
      <c r="L243" s="350"/>
      <c r="M243" s="350"/>
      <c r="N243" s="350"/>
      <c r="O243" s="351"/>
    </row>
    <row r="244" spans="1:16" x14ac:dyDescent="0.2">
      <c r="A244" s="216"/>
      <c r="B244" s="220" t="str">
        <f>IF(K246&lt;&gt;0,"Provide description of additional charges:","")</f>
        <v/>
      </c>
      <c r="C244" s="220"/>
      <c r="D244" s="220"/>
      <c r="E244" s="220"/>
      <c r="F244" s="220"/>
      <c r="G244" s="360"/>
      <c r="H244" s="360"/>
      <c r="I244" s="360"/>
      <c r="J244" s="360"/>
      <c r="K244" s="352"/>
      <c r="L244" s="353"/>
      <c r="M244" s="353"/>
      <c r="N244" s="353"/>
      <c r="O244" s="354"/>
    </row>
    <row r="245" spans="1:16" x14ac:dyDescent="0.2">
      <c r="A245" s="216"/>
      <c r="B245" s="279"/>
      <c r="C245" s="279"/>
      <c r="D245" s="279"/>
      <c r="E245" s="279"/>
      <c r="F245" s="279"/>
      <c r="G245" s="11"/>
      <c r="H245" s="11"/>
      <c r="I245" s="11"/>
      <c r="J245" s="11"/>
      <c r="K245" s="112"/>
      <c r="L245" s="112"/>
      <c r="M245" s="112"/>
      <c r="N245" s="112"/>
      <c r="O245" s="114"/>
    </row>
    <row r="246" spans="1:16" ht="13.5" thickBot="1" x14ac:dyDescent="0.25">
      <c r="A246" s="216"/>
      <c r="B246" s="279"/>
      <c r="C246" s="279"/>
      <c r="D246" s="279"/>
      <c r="E246" s="279"/>
      <c r="F246" s="279"/>
      <c r="G246" s="361" t="s">
        <v>220</v>
      </c>
      <c r="H246" s="361"/>
      <c r="I246" s="361"/>
      <c r="J246" s="362"/>
      <c r="K246" s="334"/>
      <c r="L246" s="334"/>
      <c r="M246" s="334"/>
      <c r="N246" s="334"/>
      <c r="O246" s="335"/>
    </row>
    <row r="247" spans="1:16" ht="17.25" customHeight="1" thickBot="1" x14ac:dyDescent="0.25">
      <c r="A247" s="217"/>
      <c r="B247" s="279"/>
      <c r="C247" s="279"/>
      <c r="D247" s="279"/>
      <c r="E247" s="279"/>
      <c r="F247" s="279"/>
      <c r="G247" s="280" t="s">
        <v>244</v>
      </c>
      <c r="H247" s="280"/>
      <c r="I247" s="280"/>
      <c r="J247" s="281"/>
      <c r="K247" s="346">
        <f>SUM(K224,K243,K246)</f>
        <v>0</v>
      </c>
      <c r="L247" s="347"/>
      <c r="M247" s="347"/>
      <c r="N247" s="347"/>
      <c r="O247" s="348"/>
    </row>
    <row r="248" spans="1:16" x14ac:dyDescent="0.2">
      <c r="A248" s="216" t="s">
        <v>357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1"/>
    </row>
    <row r="249" spans="1:16" x14ac:dyDescent="0.2">
      <c r="A249" s="216"/>
      <c r="B249" s="339" t="s">
        <v>240</v>
      </c>
      <c r="C249" s="339"/>
      <c r="D249" s="339"/>
      <c r="E249" s="339"/>
      <c r="F249" s="339"/>
      <c r="G249" s="339"/>
      <c r="H249" s="339"/>
      <c r="I249" s="339"/>
      <c r="J249" s="339"/>
      <c r="K249" s="339"/>
      <c r="L249" s="123"/>
      <c r="M249" s="193" t="s">
        <v>59</v>
      </c>
      <c r="N249" s="182"/>
      <c r="O249" s="194" t="s">
        <v>93</v>
      </c>
    </row>
    <row r="250" spans="1:16" x14ac:dyDescent="0.2">
      <c r="A250" s="216"/>
      <c r="B250" s="278" t="s">
        <v>94</v>
      </c>
      <c r="C250" s="278"/>
      <c r="D250" s="278"/>
      <c r="E250" s="278"/>
      <c r="F250" s="278"/>
      <c r="G250" s="278"/>
      <c r="H250" s="278"/>
      <c r="I250" s="278"/>
      <c r="J250" s="344" t="str">
        <f>IF(AND(VariableData!D13,NOT(VariableData!C13)),"If NO, enter explanation below","")</f>
        <v/>
      </c>
      <c r="K250" s="344"/>
      <c r="L250" s="344"/>
      <c r="M250" s="344"/>
      <c r="N250" s="344"/>
      <c r="O250" s="345"/>
    </row>
    <row r="251" spans="1:16" x14ac:dyDescent="0.2">
      <c r="A251" s="216"/>
      <c r="B251" s="340"/>
      <c r="C251" s="340"/>
      <c r="D251" s="340"/>
      <c r="E251" s="340"/>
      <c r="F251" s="340"/>
      <c r="G251" s="340"/>
      <c r="H251" s="340"/>
      <c r="I251" s="340"/>
      <c r="J251" s="340"/>
      <c r="K251" s="340"/>
      <c r="L251" s="340"/>
      <c r="M251" s="340"/>
      <c r="N251" s="340"/>
      <c r="O251" s="341"/>
    </row>
    <row r="252" spans="1:16" s="13" customFormat="1" x14ac:dyDescent="0.2">
      <c r="A252" s="216"/>
      <c r="B252" s="340"/>
      <c r="C252" s="340"/>
      <c r="D252" s="340"/>
      <c r="E252" s="340"/>
      <c r="F252" s="340"/>
      <c r="G252" s="340"/>
      <c r="H252" s="340"/>
      <c r="I252" s="340"/>
      <c r="J252" s="340"/>
      <c r="K252" s="340"/>
      <c r="L252" s="340"/>
      <c r="M252" s="340"/>
      <c r="N252" s="340"/>
      <c r="O252" s="341"/>
      <c r="P252" s="106"/>
    </row>
    <row r="253" spans="1:16" s="13" customFormat="1" x14ac:dyDescent="0.2">
      <c r="A253" s="216"/>
      <c r="B253" s="340"/>
      <c r="C253" s="340"/>
      <c r="D253" s="340"/>
      <c r="E253" s="340"/>
      <c r="F253" s="340"/>
      <c r="G253" s="340"/>
      <c r="H253" s="340"/>
      <c r="I253" s="340"/>
      <c r="J253" s="340"/>
      <c r="K253" s="340"/>
      <c r="L253" s="340"/>
      <c r="M253" s="340"/>
      <c r="N253" s="340"/>
      <c r="O253" s="341"/>
      <c r="P253" s="106"/>
    </row>
    <row r="254" spans="1:16" ht="13.5" thickBot="1" x14ac:dyDescent="0.25">
      <c r="A254" s="332"/>
      <c r="B254" s="342"/>
      <c r="C254" s="342"/>
      <c r="D254" s="342"/>
      <c r="E254" s="342"/>
      <c r="F254" s="342"/>
      <c r="G254" s="342"/>
      <c r="H254" s="342"/>
      <c r="I254" s="342"/>
      <c r="J254" s="342"/>
      <c r="K254" s="342"/>
      <c r="L254" s="342"/>
      <c r="M254" s="342"/>
      <c r="N254" s="342"/>
      <c r="O254" s="343"/>
    </row>
    <row r="255" spans="1:16" s="13" customFormat="1" ht="15.75" x14ac:dyDescent="0.2">
      <c r="A255" s="363" t="s">
        <v>185</v>
      </c>
      <c r="B255" s="364"/>
      <c r="C255" s="364"/>
      <c r="D255" s="364"/>
      <c r="E255" s="364"/>
      <c r="F255" s="364"/>
      <c r="G255" s="364"/>
      <c r="H255" s="364"/>
      <c r="I255" s="364"/>
      <c r="J255" s="364"/>
      <c r="K255" s="364"/>
      <c r="L255" s="364"/>
      <c r="M255" s="364"/>
      <c r="N255" s="364"/>
      <c r="O255" s="365"/>
      <c r="P255" s="106"/>
    </row>
    <row r="256" spans="1:16" s="13" customFormat="1" ht="15.75" customHeight="1" x14ac:dyDescent="0.2">
      <c r="A256" s="215" t="s">
        <v>358</v>
      </c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9"/>
      <c r="P256" s="106"/>
    </row>
    <row r="257" spans="1:16" ht="12.75" customHeight="1" x14ac:dyDescent="0.2">
      <c r="A257" s="216"/>
      <c r="B257" s="276" t="s">
        <v>225</v>
      </c>
      <c r="C257" s="276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7"/>
    </row>
    <row r="258" spans="1:16" ht="12.75" customHeight="1" x14ac:dyDescent="0.2">
      <c r="A258" s="216"/>
      <c r="B258" s="276"/>
      <c r="C258" s="276"/>
      <c r="D258" s="276"/>
      <c r="E258" s="276"/>
      <c r="F258" s="276"/>
      <c r="G258" s="276"/>
      <c r="H258" s="276"/>
      <c r="I258" s="276"/>
      <c r="J258" s="276"/>
      <c r="K258" s="276"/>
      <c r="L258" s="276"/>
      <c r="M258" s="276"/>
      <c r="N258" s="276"/>
      <c r="O258" s="277"/>
    </row>
    <row r="259" spans="1:16" ht="12.75" customHeight="1" x14ac:dyDescent="0.2">
      <c r="A259" s="216"/>
      <c r="B259" s="218" t="s">
        <v>226</v>
      </c>
      <c r="C259" s="218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218"/>
      <c r="O259" s="219"/>
    </row>
    <row r="260" spans="1:16" s="13" customFormat="1" ht="12.75" customHeight="1" x14ac:dyDescent="0.2">
      <c r="A260" s="216"/>
      <c r="B260" s="218" t="s">
        <v>333</v>
      </c>
      <c r="C260" s="218"/>
      <c r="D260" s="218"/>
      <c r="E260" s="218"/>
      <c r="F260" s="218"/>
      <c r="G260" s="218"/>
      <c r="H260" s="218"/>
      <c r="I260" s="218"/>
      <c r="J260" s="218"/>
      <c r="K260" s="218"/>
      <c r="L260" s="218"/>
      <c r="M260" s="218"/>
      <c r="N260" s="218"/>
      <c r="O260" s="219"/>
      <c r="P260" s="106"/>
    </row>
    <row r="261" spans="1:16" ht="12.75" customHeight="1" x14ac:dyDescent="0.2">
      <c r="A261" s="216"/>
      <c r="B261" s="276" t="s">
        <v>219</v>
      </c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7"/>
    </row>
    <row r="262" spans="1:16" ht="12.75" customHeight="1" x14ac:dyDescent="0.2">
      <c r="A262" s="216"/>
      <c r="B262" s="355"/>
      <c r="C262" s="355"/>
      <c r="D262" s="355"/>
      <c r="E262" s="355"/>
      <c r="F262" s="355"/>
      <c r="G262" s="355"/>
      <c r="H262" s="355"/>
      <c r="I262" s="355"/>
      <c r="J262" s="355"/>
      <c r="K262" s="355"/>
      <c r="L262" s="355"/>
      <c r="M262" s="355"/>
      <c r="N262" s="355"/>
      <c r="O262" s="356"/>
    </row>
    <row r="263" spans="1:16" ht="12.75" customHeight="1" x14ac:dyDescent="0.2">
      <c r="A263" s="216"/>
      <c r="B263" s="282"/>
      <c r="C263" s="283"/>
      <c r="D263" s="283"/>
      <c r="E263" s="283"/>
      <c r="F263" s="283"/>
      <c r="G263" s="283"/>
      <c r="H263" s="283"/>
      <c r="I263" s="283"/>
      <c r="J263" s="283"/>
      <c r="K263" s="283"/>
      <c r="L263" s="283"/>
      <c r="M263" s="283"/>
      <c r="N263" s="283"/>
      <c r="O263" s="284"/>
    </row>
    <row r="264" spans="1:16" ht="12.75" customHeight="1" x14ac:dyDescent="0.2">
      <c r="A264" s="216"/>
      <c r="B264" s="285"/>
      <c r="C264" s="286"/>
      <c r="D264" s="286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7"/>
    </row>
    <row r="265" spans="1:16" ht="12.75" customHeight="1" x14ac:dyDescent="0.2">
      <c r="A265" s="216"/>
      <c r="B265" s="285"/>
      <c r="C265" s="286"/>
      <c r="D265" s="286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7"/>
    </row>
    <row r="266" spans="1:16" ht="12.75" customHeight="1" x14ac:dyDescent="0.2">
      <c r="A266" s="216"/>
      <c r="B266" s="285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7"/>
    </row>
    <row r="267" spans="1:16" ht="12.75" customHeight="1" x14ac:dyDescent="0.2">
      <c r="A267" s="216"/>
      <c r="B267" s="285"/>
      <c r="C267" s="286"/>
      <c r="D267" s="286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7"/>
    </row>
    <row r="268" spans="1:16" ht="12.75" customHeight="1" x14ac:dyDescent="0.2">
      <c r="A268" s="216"/>
      <c r="B268" s="285"/>
      <c r="C268" s="286"/>
      <c r="D268" s="286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7"/>
    </row>
    <row r="269" spans="1:16" ht="12.75" customHeight="1" x14ac:dyDescent="0.2">
      <c r="A269" s="216"/>
      <c r="B269" s="285"/>
      <c r="C269" s="286"/>
      <c r="D269" s="286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7"/>
    </row>
    <row r="270" spans="1:16" ht="12.75" customHeight="1" x14ac:dyDescent="0.2">
      <c r="A270" s="216"/>
      <c r="B270" s="285"/>
      <c r="C270" s="286"/>
      <c r="D270" s="286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7"/>
    </row>
    <row r="271" spans="1:16" ht="12.75" customHeight="1" x14ac:dyDescent="0.2">
      <c r="A271" s="216"/>
      <c r="B271" s="285"/>
      <c r="C271" s="286"/>
      <c r="D271" s="286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7"/>
    </row>
    <row r="272" spans="1:16" ht="12.75" customHeight="1" x14ac:dyDescent="0.2">
      <c r="A272" s="216"/>
      <c r="B272" s="285"/>
      <c r="C272" s="286"/>
      <c r="D272" s="286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7"/>
    </row>
    <row r="273" spans="1:15" ht="12.75" customHeight="1" x14ac:dyDescent="0.2">
      <c r="A273" s="216"/>
      <c r="B273" s="285"/>
      <c r="C273" s="286"/>
      <c r="D273" s="286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7"/>
    </row>
    <row r="274" spans="1:15" ht="12.75" customHeight="1" x14ac:dyDescent="0.2">
      <c r="A274" s="216"/>
      <c r="B274" s="285"/>
      <c r="C274" s="286"/>
      <c r="D274" s="286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7"/>
    </row>
    <row r="275" spans="1:15" ht="12.75" customHeight="1" x14ac:dyDescent="0.2">
      <c r="A275" s="216"/>
      <c r="B275" s="285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7"/>
    </row>
    <row r="276" spans="1:15" ht="12.75" customHeight="1" x14ac:dyDescent="0.2">
      <c r="A276" s="216"/>
      <c r="B276" s="285"/>
      <c r="C276" s="286"/>
      <c r="D276" s="286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7"/>
    </row>
    <row r="277" spans="1:15" ht="12.75" customHeight="1" x14ac:dyDescent="0.2">
      <c r="A277" s="216"/>
      <c r="B277" s="285"/>
      <c r="C277" s="286"/>
      <c r="D277" s="286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7"/>
    </row>
    <row r="278" spans="1:15" ht="12.75" customHeight="1" x14ac:dyDescent="0.2">
      <c r="A278" s="216"/>
      <c r="B278" s="285"/>
      <c r="C278" s="286"/>
      <c r="D278" s="286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7"/>
    </row>
    <row r="279" spans="1:15" ht="12.75" customHeight="1" x14ac:dyDescent="0.2">
      <c r="A279" s="216"/>
      <c r="B279" s="285"/>
      <c r="C279" s="286"/>
      <c r="D279" s="286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7"/>
    </row>
    <row r="280" spans="1:15" ht="12.75" customHeight="1" x14ac:dyDescent="0.2">
      <c r="A280" s="216"/>
      <c r="B280" s="285"/>
      <c r="C280" s="286"/>
      <c r="D280" s="286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7"/>
    </row>
    <row r="281" spans="1:15" ht="12.75" customHeight="1" x14ac:dyDescent="0.2">
      <c r="A281" s="216"/>
      <c r="B281" s="285"/>
      <c r="C281" s="286"/>
      <c r="D281" s="286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7"/>
    </row>
    <row r="282" spans="1:15" ht="12.75" customHeight="1" x14ac:dyDescent="0.2">
      <c r="A282" s="216"/>
      <c r="B282" s="285"/>
      <c r="C282" s="286"/>
      <c r="D282" s="286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7"/>
    </row>
    <row r="283" spans="1:15" ht="12.75" customHeight="1" x14ac:dyDescent="0.2">
      <c r="A283" s="216"/>
      <c r="B283" s="285"/>
      <c r="C283" s="286"/>
      <c r="D283" s="286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7"/>
    </row>
    <row r="284" spans="1:15" ht="12.75" customHeight="1" x14ac:dyDescent="0.2">
      <c r="A284" s="216"/>
      <c r="B284" s="285"/>
      <c r="C284" s="286"/>
      <c r="D284" s="286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7"/>
    </row>
    <row r="285" spans="1:15" ht="12.75" customHeight="1" x14ac:dyDescent="0.2">
      <c r="A285" s="216"/>
      <c r="B285" s="285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7"/>
    </row>
    <row r="286" spans="1:15" ht="12.75" customHeight="1" x14ac:dyDescent="0.2">
      <c r="A286" s="216"/>
      <c r="B286" s="285"/>
      <c r="C286" s="286"/>
      <c r="D286" s="286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7"/>
    </row>
    <row r="287" spans="1:15" ht="12.75" customHeight="1" x14ac:dyDescent="0.2">
      <c r="A287" s="216"/>
      <c r="B287" s="285"/>
      <c r="C287" s="286"/>
      <c r="D287" s="286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7"/>
    </row>
    <row r="288" spans="1:15" ht="12.75" customHeight="1" x14ac:dyDescent="0.2">
      <c r="A288" s="216"/>
      <c r="B288" s="285"/>
      <c r="C288" s="286"/>
      <c r="D288" s="286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7"/>
    </row>
    <row r="289" spans="1:15" ht="12.75" customHeight="1" x14ac:dyDescent="0.2">
      <c r="A289" s="216"/>
      <c r="B289" s="285"/>
      <c r="C289" s="286"/>
      <c r="D289" s="286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7"/>
    </row>
    <row r="290" spans="1:15" ht="12.75" customHeight="1" x14ac:dyDescent="0.2">
      <c r="A290" s="216"/>
      <c r="B290" s="285"/>
      <c r="C290" s="286"/>
      <c r="D290" s="286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7"/>
    </row>
    <row r="291" spans="1:15" ht="12.75" customHeight="1" x14ac:dyDescent="0.2">
      <c r="A291" s="216"/>
      <c r="B291" s="285"/>
      <c r="C291" s="286"/>
      <c r="D291" s="286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7"/>
    </row>
    <row r="292" spans="1:15" ht="12.75" customHeight="1" x14ac:dyDescent="0.2">
      <c r="A292" s="216"/>
      <c r="B292" s="285"/>
      <c r="C292" s="286"/>
      <c r="D292" s="286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7"/>
    </row>
    <row r="293" spans="1:15" ht="12.75" customHeight="1" x14ac:dyDescent="0.2">
      <c r="A293" s="216"/>
      <c r="B293" s="285"/>
      <c r="C293" s="286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7"/>
    </row>
    <row r="294" spans="1:15" ht="12.75" customHeight="1" x14ac:dyDescent="0.2">
      <c r="A294" s="216"/>
      <c r="B294" s="285"/>
      <c r="C294" s="286"/>
      <c r="D294" s="286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7"/>
    </row>
    <row r="295" spans="1:15" ht="12.75" customHeight="1" x14ac:dyDescent="0.2">
      <c r="A295" s="216"/>
      <c r="B295" s="285"/>
      <c r="C295" s="286"/>
      <c r="D295" s="286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7"/>
    </row>
    <row r="296" spans="1:15" ht="12.75" customHeight="1" x14ac:dyDescent="0.2">
      <c r="A296" s="216"/>
      <c r="B296" s="285"/>
      <c r="C296" s="286"/>
      <c r="D296" s="286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7"/>
    </row>
    <row r="297" spans="1:15" ht="12.75" customHeight="1" x14ac:dyDescent="0.2">
      <c r="A297" s="216"/>
      <c r="B297" s="285"/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7"/>
    </row>
    <row r="298" spans="1:15" ht="12.75" customHeight="1" x14ac:dyDescent="0.2">
      <c r="A298" s="216"/>
      <c r="B298" s="285"/>
      <c r="C298" s="286"/>
      <c r="D298" s="286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7"/>
    </row>
    <row r="299" spans="1:15" ht="12.75" customHeight="1" x14ac:dyDescent="0.2">
      <c r="A299" s="216"/>
      <c r="B299" s="285"/>
      <c r="C299" s="286"/>
      <c r="D299" s="286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7"/>
    </row>
    <row r="300" spans="1:15" ht="12.75" customHeight="1" x14ac:dyDescent="0.2">
      <c r="A300" s="216"/>
      <c r="B300" s="285"/>
      <c r="C300" s="286"/>
      <c r="D300" s="286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7"/>
    </row>
    <row r="301" spans="1:15" ht="12.75" customHeight="1" x14ac:dyDescent="0.2">
      <c r="A301" s="216"/>
      <c r="B301" s="288"/>
      <c r="C301" s="289"/>
      <c r="D301" s="289"/>
      <c r="E301" s="289"/>
      <c r="F301" s="289"/>
      <c r="G301" s="289"/>
      <c r="H301" s="289"/>
      <c r="I301" s="289"/>
      <c r="J301" s="289"/>
      <c r="K301" s="289"/>
      <c r="L301" s="289"/>
      <c r="M301" s="289"/>
      <c r="N301" s="289"/>
      <c r="O301" s="290"/>
    </row>
    <row r="302" spans="1:15" ht="13.5" customHeight="1" thickBot="1" x14ac:dyDescent="0.25">
      <c r="A302" s="332"/>
      <c r="B302" s="9" t="s">
        <v>339</v>
      </c>
      <c r="C302" s="9"/>
      <c r="D302" s="9"/>
      <c r="E302" s="9"/>
      <c r="F302" s="9"/>
      <c r="G302" s="9"/>
      <c r="H302" s="273"/>
      <c r="I302" s="273"/>
      <c r="J302" s="273"/>
      <c r="K302" s="273"/>
      <c r="L302" s="273"/>
      <c r="M302" s="273"/>
      <c r="N302" s="273"/>
      <c r="O302" s="274"/>
    </row>
    <row r="303" spans="1:15" hidden="1" x14ac:dyDescent="0.2"/>
    <row r="304" spans="1:15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</sheetData>
  <sheetProtection password="BBF7" sheet="1" objects="1" scenarios="1" selectLockedCells="1"/>
  <mergeCells count="410">
    <mergeCell ref="A256:A302"/>
    <mergeCell ref="B30:K30"/>
    <mergeCell ref="B33:N33"/>
    <mergeCell ref="B36:O37"/>
    <mergeCell ref="B111:C111"/>
    <mergeCell ref="D107:F107"/>
    <mergeCell ref="F83:G83"/>
    <mergeCell ref="L83:O83"/>
    <mergeCell ref="B82:C82"/>
    <mergeCell ref="B89:D89"/>
    <mergeCell ref="G89:K89"/>
    <mergeCell ref="D106:F106"/>
    <mergeCell ref="L88:O88"/>
    <mergeCell ref="H80:K80"/>
    <mergeCell ref="B85:O85"/>
    <mergeCell ref="D105:F105"/>
    <mergeCell ref="A71:A78"/>
    <mergeCell ref="A92:A100"/>
    <mergeCell ref="A161:A199"/>
    <mergeCell ref="A200:A224"/>
    <mergeCell ref="B153:O159"/>
    <mergeCell ref="B48:O48"/>
    <mergeCell ref="M185:O185"/>
    <mergeCell ref="I104:N104"/>
    <mergeCell ref="L81:O81"/>
    <mergeCell ref="F81:G81"/>
    <mergeCell ref="A70:O70"/>
    <mergeCell ref="A79:A83"/>
    <mergeCell ref="A117:A124"/>
    <mergeCell ref="A138:O138"/>
    <mergeCell ref="A150:O150"/>
    <mergeCell ref="A116:O116"/>
    <mergeCell ref="A125:O125"/>
    <mergeCell ref="I108:N108"/>
    <mergeCell ref="I112:N112"/>
    <mergeCell ref="E87:F87"/>
    <mergeCell ref="B87:D87"/>
    <mergeCell ref="B109:C109"/>
    <mergeCell ref="A91:O91"/>
    <mergeCell ref="G87:K87"/>
    <mergeCell ref="L90:O90"/>
    <mergeCell ref="D111:F111"/>
    <mergeCell ref="I105:N105"/>
    <mergeCell ref="F82:G82"/>
    <mergeCell ref="F80:G80"/>
    <mergeCell ref="L80:O80"/>
    <mergeCell ref="L82:O82"/>
    <mergeCell ref="B211:C211"/>
    <mergeCell ref="M217:O217"/>
    <mergeCell ref="M211:O211"/>
    <mergeCell ref="D210:F210"/>
    <mergeCell ref="H204:I204"/>
    <mergeCell ref="H210:I210"/>
    <mergeCell ref="H209:I209"/>
    <mergeCell ref="D198:F198"/>
    <mergeCell ref="I110:N110"/>
    <mergeCell ref="J167:K167"/>
    <mergeCell ref="M171:O171"/>
    <mergeCell ref="M167:O167"/>
    <mergeCell ref="J173:K173"/>
    <mergeCell ref="H168:I168"/>
    <mergeCell ref="J172:K172"/>
    <mergeCell ref="M170:O170"/>
    <mergeCell ref="D108:F108"/>
    <mergeCell ref="D110:F110"/>
    <mergeCell ref="D104:F104"/>
    <mergeCell ref="H82:K82"/>
    <mergeCell ref="L89:O89"/>
    <mergeCell ref="B107:C107"/>
    <mergeCell ref="K231:L231"/>
    <mergeCell ref="M230:O230"/>
    <mergeCell ref="D193:F193"/>
    <mergeCell ref="J191:K191"/>
    <mergeCell ref="D208:F208"/>
    <mergeCell ref="D204:F204"/>
    <mergeCell ref="B227:O227"/>
    <mergeCell ref="J204:K204"/>
    <mergeCell ref="J186:K186"/>
    <mergeCell ref="I231:J231"/>
    <mergeCell ref="H186:I186"/>
    <mergeCell ref="M186:O186"/>
    <mergeCell ref="H222:I222"/>
    <mergeCell ref="D189:F189"/>
    <mergeCell ref="D203:F203"/>
    <mergeCell ref="H214:I214"/>
    <mergeCell ref="D213:F213"/>
    <mergeCell ref="D211:F211"/>
    <mergeCell ref="D214:F214"/>
    <mergeCell ref="M205:O205"/>
    <mergeCell ref="H174:I174"/>
    <mergeCell ref="D175:F175"/>
    <mergeCell ref="B169:C169"/>
    <mergeCell ref="B175:C175"/>
    <mergeCell ref="K18:N18"/>
    <mergeCell ref="B19:D19"/>
    <mergeCell ref="A160:O160"/>
    <mergeCell ref="F19:H19"/>
    <mergeCell ref="A57:A63"/>
    <mergeCell ref="B72:M72"/>
    <mergeCell ref="B74:O78"/>
    <mergeCell ref="B67:O67"/>
    <mergeCell ref="B73:O73"/>
    <mergeCell ref="D171:F171"/>
    <mergeCell ref="H167:I167"/>
    <mergeCell ref="B102:O102"/>
    <mergeCell ref="B105:C105"/>
    <mergeCell ref="I115:N115"/>
    <mergeCell ref="D113:F113"/>
    <mergeCell ref="B115:C115"/>
    <mergeCell ref="D115:F115"/>
    <mergeCell ref="B164:O164"/>
    <mergeCell ref="B20:H20"/>
    <mergeCell ref="E89:F89"/>
    <mergeCell ref="D168:F168"/>
    <mergeCell ref="B129:O129"/>
    <mergeCell ref="B163:O163"/>
    <mergeCell ref="H166:I166"/>
    <mergeCell ref="D169:F169"/>
    <mergeCell ref="J168:K168"/>
    <mergeCell ref="I114:N114"/>
    <mergeCell ref="B113:C113"/>
    <mergeCell ref="D114:F114"/>
    <mergeCell ref="D166:F166"/>
    <mergeCell ref="J166:K166"/>
    <mergeCell ref="M166:O166"/>
    <mergeCell ref="D167:F167"/>
    <mergeCell ref="B141:O141"/>
    <mergeCell ref="B140:O140"/>
    <mergeCell ref="B117:O117"/>
    <mergeCell ref="B127:O128"/>
    <mergeCell ref="M168:O168"/>
    <mergeCell ref="A225:A247"/>
    <mergeCell ref="M232:O232"/>
    <mergeCell ref="I232:L232"/>
    <mergeCell ref="M195:O195"/>
    <mergeCell ref="A255:O255"/>
    <mergeCell ref="B231:D231"/>
    <mergeCell ref="A1:O1"/>
    <mergeCell ref="A139:A149"/>
    <mergeCell ref="B142:O149"/>
    <mergeCell ref="B230:D230"/>
    <mergeCell ref="M218:O218"/>
    <mergeCell ref="K224:O224"/>
    <mergeCell ref="J184:K184"/>
    <mergeCell ref="M219:O219"/>
    <mergeCell ref="M220:O220"/>
    <mergeCell ref="I230:K230"/>
    <mergeCell ref="G229:H229"/>
    <mergeCell ref="G228:I228"/>
    <mergeCell ref="M222:O222"/>
    <mergeCell ref="M189:O189"/>
    <mergeCell ref="M188:O188"/>
    <mergeCell ref="M210:O210"/>
    <mergeCell ref="E13:O13"/>
    <mergeCell ref="G17:H17"/>
    <mergeCell ref="K244:O244"/>
    <mergeCell ref="B244:F244"/>
    <mergeCell ref="M237:O237"/>
    <mergeCell ref="M242:O242"/>
    <mergeCell ref="I233:L233"/>
    <mergeCell ref="I234:L234"/>
    <mergeCell ref="I235:L235"/>
    <mergeCell ref="A2:A4"/>
    <mergeCell ref="B261:O262"/>
    <mergeCell ref="A84:A90"/>
    <mergeCell ref="A126:A137"/>
    <mergeCell ref="A101:A115"/>
    <mergeCell ref="M216:O216"/>
    <mergeCell ref="J216:K216"/>
    <mergeCell ref="H215:I215"/>
    <mergeCell ref="J221:K221"/>
    <mergeCell ref="B58:K58"/>
    <mergeCell ref="B28:O28"/>
    <mergeCell ref="A45:A48"/>
    <mergeCell ref="A18:A20"/>
    <mergeCell ref="B15:C15"/>
    <mergeCell ref="A38:A44"/>
    <mergeCell ref="G244:J244"/>
    <mergeCell ref="G246:J246"/>
    <mergeCell ref="B241:L241"/>
    <mergeCell ref="D242:G242"/>
    <mergeCell ref="M239:O239"/>
    <mergeCell ref="I238:J238"/>
    <mergeCell ref="I237:J237"/>
    <mergeCell ref="D239:F239"/>
    <mergeCell ref="D240:F240"/>
    <mergeCell ref="D238:F238"/>
    <mergeCell ref="G243:J243"/>
    <mergeCell ref="K243:O243"/>
    <mergeCell ref="D237:F237"/>
    <mergeCell ref="A248:A254"/>
    <mergeCell ref="H190:I190"/>
    <mergeCell ref="J190:K190"/>
    <mergeCell ref="H198:I198"/>
    <mergeCell ref="J198:K198"/>
    <mergeCell ref="I242:J242"/>
    <mergeCell ref="M241:O241"/>
    <mergeCell ref="M240:O240"/>
    <mergeCell ref="K238:L238"/>
    <mergeCell ref="K239:L239"/>
    <mergeCell ref="M238:O238"/>
    <mergeCell ref="K246:O246"/>
    <mergeCell ref="I240:J240"/>
    <mergeCell ref="K240:L240"/>
    <mergeCell ref="K237:L237"/>
    <mergeCell ref="I239:J239"/>
    <mergeCell ref="J202:K202"/>
    <mergeCell ref="M236:O236"/>
    <mergeCell ref="M228:O228"/>
    <mergeCell ref="M229:O229"/>
    <mergeCell ref="B249:K249"/>
    <mergeCell ref="B251:O254"/>
    <mergeCell ref="J250:O250"/>
    <mergeCell ref="K247:O247"/>
    <mergeCell ref="M233:O233"/>
    <mergeCell ref="M234:O234"/>
    <mergeCell ref="M235:O235"/>
    <mergeCell ref="E40:G40"/>
    <mergeCell ref="B40:D40"/>
    <mergeCell ref="B42:O42"/>
    <mergeCell ref="B41:G41"/>
    <mergeCell ref="B130:O137"/>
    <mergeCell ref="D112:F112"/>
    <mergeCell ref="L87:O87"/>
    <mergeCell ref="I106:N106"/>
    <mergeCell ref="D109:F109"/>
    <mergeCell ref="J174:K174"/>
    <mergeCell ref="M169:O169"/>
    <mergeCell ref="D199:F199"/>
    <mergeCell ref="H191:I191"/>
    <mergeCell ref="H196:I196"/>
    <mergeCell ref="D197:F197"/>
    <mergeCell ref="D201:F201"/>
    <mergeCell ref="M231:O231"/>
    <mergeCell ref="H220:I220"/>
    <mergeCell ref="D165:F165"/>
    <mergeCell ref="D181:F181"/>
    <mergeCell ref="D190:F190"/>
    <mergeCell ref="B3:C3"/>
    <mergeCell ref="D3:E3"/>
    <mergeCell ref="D4:E4"/>
    <mergeCell ref="I15:O17"/>
    <mergeCell ref="D15:F15"/>
    <mergeCell ref="D17:F17"/>
    <mergeCell ref="G15:H15"/>
    <mergeCell ref="B6:O6"/>
    <mergeCell ref="B7:D7"/>
    <mergeCell ref="K4:M4"/>
    <mergeCell ref="K3:M3"/>
    <mergeCell ref="E7:O7"/>
    <mergeCell ref="G9:O9"/>
    <mergeCell ref="D11:E11"/>
    <mergeCell ref="B11:C11"/>
    <mergeCell ref="B13:D13"/>
    <mergeCell ref="H11:O11"/>
    <mergeCell ref="D185:F185"/>
    <mergeCell ref="I236:J236"/>
    <mergeCell ref="D222:F222"/>
    <mergeCell ref="D207:F207"/>
    <mergeCell ref="D195:F195"/>
    <mergeCell ref="J208:K208"/>
    <mergeCell ref="D205:F205"/>
    <mergeCell ref="D217:F217"/>
    <mergeCell ref="D236:F236"/>
    <mergeCell ref="D223:F223"/>
    <mergeCell ref="D192:F192"/>
    <mergeCell ref="D219:F219"/>
    <mergeCell ref="M201:O201"/>
    <mergeCell ref="M200:O200"/>
    <mergeCell ref="D179:F179"/>
    <mergeCell ref="M199:O199"/>
    <mergeCell ref="D191:F191"/>
    <mergeCell ref="H197:I197"/>
    <mergeCell ref="D180:F180"/>
    <mergeCell ref="D186:F186"/>
    <mergeCell ref="M183:O183"/>
    <mergeCell ref="M179:O179"/>
    <mergeCell ref="M192:O192"/>
    <mergeCell ref="M193:O193"/>
    <mergeCell ref="M194:O194"/>
    <mergeCell ref="M197:O197"/>
    <mergeCell ref="M198:O198"/>
    <mergeCell ref="J197:K197"/>
    <mergeCell ref="M196:O196"/>
    <mergeCell ref="H185:I185"/>
    <mergeCell ref="D196:F196"/>
    <mergeCell ref="J196:K196"/>
    <mergeCell ref="J185:K185"/>
    <mergeCell ref="H179:I179"/>
    <mergeCell ref="J179:K179"/>
    <mergeCell ref="H180:I180"/>
    <mergeCell ref="M214:O214"/>
    <mergeCell ref="J222:K222"/>
    <mergeCell ref="M203:O203"/>
    <mergeCell ref="M187:O187"/>
    <mergeCell ref="M204:O204"/>
    <mergeCell ref="H202:I202"/>
    <mergeCell ref="J203:K203"/>
    <mergeCell ref="M190:O190"/>
    <mergeCell ref="D209:F209"/>
    <mergeCell ref="M206:O206"/>
    <mergeCell ref="M207:O207"/>
    <mergeCell ref="M215:O215"/>
    <mergeCell ref="D215:F215"/>
    <mergeCell ref="D221:F221"/>
    <mergeCell ref="M202:O202"/>
    <mergeCell ref="J220:K220"/>
    <mergeCell ref="M221:O221"/>
    <mergeCell ref="H203:I203"/>
    <mergeCell ref="D202:F202"/>
    <mergeCell ref="M212:O212"/>
    <mergeCell ref="M191:O191"/>
    <mergeCell ref="H192:I192"/>
    <mergeCell ref="J192:K192"/>
    <mergeCell ref="J210:K210"/>
    <mergeCell ref="H302:O302"/>
    <mergeCell ref="M223:O223"/>
    <mergeCell ref="J215:K215"/>
    <mergeCell ref="M208:O208"/>
    <mergeCell ref="J209:K209"/>
    <mergeCell ref="M209:O209"/>
    <mergeCell ref="H208:I208"/>
    <mergeCell ref="J214:K214"/>
    <mergeCell ref="B259:O259"/>
    <mergeCell ref="B257:O258"/>
    <mergeCell ref="B250:I250"/>
    <mergeCell ref="B245:F247"/>
    <mergeCell ref="G247:J247"/>
    <mergeCell ref="B263:O301"/>
    <mergeCell ref="H221:I221"/>
    <mergeCell ref="G224:J224"/>
    <mergeCell ref="M213:O213"/>
    <mergeCell ref="B228:C228"/>
    <mergeCell ref="D216:F216"/>
    <mergeCell ref="H216:I216"/>
    <mergeCell ref="D220:F220"/>
    <mergeCell ref="K236:L236"/>
    <mergeCell ref="I229:K229"/>
    <mergeCell ref="B226:O226"/>
    <mergeCell ref="D178:F178"/>
    <mergeCell ref="D184:F184"/>
    <mergeCell ref="M177:O177"/>
    <mergeCell ref="M173:O173"/>
    <mergeCell ref="M175:O175"/>
    <mergeCell ref="M172:O172"/>
    <mergeCell ref="D173:F173"/>
    <mergeCell ref="H172:I172"/>
    <mergeCell ref="J178:K178"/>
    <mergeCell ref="H178:I178"/>
    <mergeCell ref="M184:O184"/>
    <mergeCell ref="M182:O182"/>
    <mergeCell ref="J180:K180"/>
    <mergeCell ref="H184:I184"/>
    <mergeCell ref="D183:F183"/>
    <mergeCell ref="D177:F177"/>
    <mergeCell ref="H173:I173"/>
    <mergeCell ref="M178:O178"/>
    <mergeCell ref="M180:O180"/>
    <mergeCell ref="M181:O181"/>
    <mergeCell ref="M174:O174"/>
    <mergeCell ref="D172:F172"/>
    <mergeCell ref="D174:F174"/>
    <mergeCell ref="M176:O176"/>
    <mergeCell ref="A64:A69"/>
    <mergeCell ref="B25:O25"/>
    <mergeCell ref="I64:K64"/>
    <mergeCell ref="L64:O64"/>
    <mergeCell ref="B66:O66"/>
    <mergeCell ref="B65:K65"/>
    <mergeCell ref="B64:D64"/>
    <mergeCell ref="B51:O51"/>
    <mergeCell ref="B56:O56"/>
    <mergeCell ref="B46:J47"/>
    <mergeCell ref="A49:A56"/>
    <mergeCell ref="L68:O68"/>
    <mergeCell ref="L69:O69"/>
    <mergeCell ref="B68:K69"/>
    <mergeCell ref="B22:D22"/>
    <mergeCell ref="F24:M24"/>
    <mergeCell ref="N24:O24"/>
    <mergeCell ref="N22:O23"/>
    <mergeCell ref="B23:D23"/>
    <mergeCell ref="B24:D24"/>
    <mergeCell ref="F22:K22"/>
    <mergeCell ref="B31:O32"/>
    <mergeCell ref="B44:O44"/>
    <mergeCell ref="I19:O20"/>
    <mergeCell ref="B217:C217"/>
    <mergeCell ref="B223:C223"/>
    <mergeCell ref="D187:F187"/>
    <mergeCell ref="A5:A11"/>
    <mergeCell ref="B260:O260"/>
    <mergeCell ref="B256:O256"/>
    <mergeCell ref="B92:O92"/>
    <mergeCell ref="B95:O100"/>
    <mergeCell ref="B93:O94"/>
    <mergeCell ref="B120:O124"/>
    <mergeCell ref="B118:O118"/>
    <mergeCell ref="A151:A159"/>
    <mergeCell ref="B151:O151"/>
    <mergeCell ref="B181:C181"/>
    <mergeCell ref="B187:C187"/>
    <mergeCell ref="B193:C193"/>
    <mergeCell ref="B199:C199"/>
    <mergeCell ref="B205:C205"/>
    <mergeCell ref="A12:A17"/>
    <mergeCell ref="A26:A37"/>
    <mergeCell ref="A21:A25"/>
    <mergeCell ref="B61:O63"/>
    <mergeCell ref="B39:K39"/>
  </mergeCells>
  <phoneticPr fontId="36" type="noConversion"/>
  <dataValidations count="6">
    <dataValidation type="custom" showInputMessage="1" showErrorMessage="1" sqref="N249:O249 N30:O30 N54:O54 N43:O43 N46:O46 N65:O65 O27 L41:M41 N40:O40 N52:O52 N50:O50 O34">
      <formula1>"NO "</formula1>
    </dataValidation>
    <dataValidation type="custom" showInputMessage="1" showErrorMessage="1" sqref="L249 L54 L30 I40 L65 L40 I41:J41 L52 L50">
      <formula1>"    YES"</formula1>
    </dataValidation>
    <dataValidation type="custom" allowBlank="1" showInputMessage="1" showErrorMessage="1" sqref="I53">
      <formula1>"    YES"</formula1>
    </dataValidation>
    <dataValidation type="textLength" allowBlank="1" showInputMessage="1" showErrorMessage="1" sqref="F24:M24">
      <formula1>6</formula1>
      <formula2>40</formula2>
    </dataValidation>
    <dataValidation type="whole" operator="greaterThanOrEqual" allowBlank="1" showInputMessage="1" showErrorMessage="1" error="Enter whole number only" sqref="F82 L82">
      <formula1>0</formula1>
    </dataValidation>
    <dataValidation type="decimal" operator="greaterThanOrEqual" allowBlank="1" showInputMessage="1" showErrorMessage="1" error="Enter a number up to two decimal places" sqref="H166:K168 H214:K216 H178:K180 H208:K210 H172:K174 H190:K192 H184:K186 H196:K198 H202:K204 H220:K222">
      <formula1>0</formula1>
    </dataValidation>
  </dataValidations>
  <printOptions horizontalCentered="1"/>
  <pageMargins left="0" right="0" top="1" bottom="0" header="0.25" footer="0"/>
  <pageSetup fitToWidth="0" fitToHeight="0" orientation="portrait" r:id="rId1"/>
  <headerFooter scaleWithDoc="0" alignWithMargins="0">
    <oddHeader xml:space="preserve">&amp;R&amp;"Arial,Bold"&amp;14&amp;G&amp;L&amp;B&amp;14ENERGY STUDY FUNDING REQUEST FORM&amp;"Arial,Regular"&amp;10
&amp;9Page &amp;P of &amp;N&amp;C
FOR POWER SMART PARTNERS PROGRAM&amp;8
</oddHeader>
  </headerFooter>
  <rowBreaks count="5" manualBreakCount="5">
    <brk id="48" max="14" man="1"/>
    <brk id="100" max="14" man="1"/>
    <brk id="149" max="14" man="1"/>
    <brk id="199" max="14" man="1"/>
    <brk id="254" max="14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" r:id="rId5" name="Option Button 103">
              <controlPr defaultSize="0" autoFill="0" autoLine="0" autoPict="0">
                <anchor moveWithCells="1">
                  <from>
                    <xdr:col>11</xdr:col>
                    <xdr:colOff>104775</xdr:colOff>
                    <xdr:row>44</xdr:row>
                    <xdr:rowOff>133350</xdr:rowOff>
                  </from>
                  <to>
                    <xdr:col>12</xdr:col>
                    <xdr:colOff>95250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" name="Option Button 104">
              <controlPr defaultSize="0" autoFill="0" autoLine="0" autoPict="0">
                <anchor moveWithCells="1">
                  <from>
                    <xdr:col>13</xdr:col>
                    <xdr:colOff>28575</xdr:colOff>
                    <xdr:row>44</xdr:row>
                    <xdr:rowOff>133350</xdr:rowOff>
                  </from>
                  <to>
                    <xdr:col>14</xdr:col>
                    <xdr:colOff>85725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" name="Option Button 114">
              <controlPr defaultSize="0" autoFill="0" autoLine="0" autoPict="0">
                <anchor moveWithCells="1">
                  <from>
                    <xdr:col>11</xdr:col>
                    <xdr:colOff>152400</xdr:colOff>
                    <xdr:row>38</xdr:row>
                    <xdr:rowOff>133350</xdr:rowOff>
                  </from>
                  <to>
                    <xdr:col>12</xdr:col>
                    <xdr:colOff>76200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" name="Option Button 115">
              <controlPr defaultSize="0" autoFill="0" autoLine="0" autoPict="0">
                <anchor moveWithCells="1">
                  <from>
                    <xdr:col>13</xdr:col>
                    <xdr:colOff>76200</xdr:colOff>
                    <xdr:row>38</xdr:row>
                    <xdr:rowOff>123825</xdr:rowOff>
                  </from>
                  <to>
                    <xdr:col>14</xdr:col>
                    <xdr:colOff>133350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" name="Option Button 120">
              <controlPr defaultSize="0" autoFill="0" autoLine="0" autoPict="0">
                <anchor moveWithCells="1">
                  <from>
                    <xdr:col>11</xdr:col>
                    <xdr:colOff>123825</xdr:colOff>
                    <xdr:row>52</xdr:row>
                    <xdr:rowOff>104775</xdr:rowOff>
                  </from>
                  <to>
                    <xdr:col>12</xdr:col>
                    <xdr:colOff>114300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" name="Option Button 121">
              <controlPr defaultSize="0" autoFill="0" autoLine="0" autoPict="0">
                <anchor moveWithCells="1">
                  <from>
                    <xdr:col>13</xdr:col>
                    <xdr:colOff>38100</xdr:colOff>
                    <xdr:row>52</xdr:row>
                    <xdr:rowOff>104775</xdr:rowOff>
                  </from>
                  <to>
                    <xdr:col>14</xdr:col>
                    <xdr:colOff>95250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" name="Option Button 123">
              <controlPr defaultSize="0" autoFill="0" autoLine="0" autoPict="0">
                <anchor moveWithCells="1">
                  <from>
                    <xdr:col>11</xdr:col>
                    <xdr:colOff>104775</xdr:colOff>
                    <xdr:row>28</xdr:row>
                    <xdr:rowOff>152400</xdr:rowOff>
                  </from>
                  <to>
                    <xdr:col>12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" name="Option Button 124">
              <controlPr defaultSize="0" autoFill="0" autoLine="0" autoPict="0">
                <anchor moveWithCells="1">
                  <from>
                    <xdr:col>13</xdr:col>
                    <xdr:colOff>47625</xdr:colOff>
                    <xdr:row>28</xdr:row>
                    <xdr:rowOff>152400</xdr:rowOff>
                  </from>
                  <to>
                    <xdr:col>14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3" name="Group Box 125">
              <controlPr defaultSize="0" autoFill="0" autoPict="0">
                <anchor moveWithCells="1">
                  <from>
                    <xdr:col>11</xdr:col>
                    <xdr:colOff>104775</xdr:colOff>
                    <xdr:row>28</xdr:row>
                    <xdr:rowOff>104775</xdr:rowOff>
                  </from>
                  <to>
                    <xdr:col>14</xdr:col>
                    <xdr:colOff>276225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4" name="Option Button 133">
              <controlPr defaultSize="0" autoFill="0" autoLine="0" autoPict="0">
                <anchor moveWithCells="1">
                  <from>
                    <xdr:col>11</xdr:col>
                    <xdr:colOff>123825</xdr:colOff>
                    <xdr:row>63</xdr:row>
                    <xdr:rowOff>142875</xdr:rowOff>
                  </from>
                  <to>
                    <xdr:col>12</xdr:col>
                    <xdr:colOff>114300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5" name="Option Button 134">
              <controlPr defaultSize="0" autoFill="0" autoLine="0" autoPict="0">
                <anchor moveWithCells="1">
                  <from>
                    <xdr:col>13</xdr:col>
                    <xdr:colOff>38100</xdr:colOff>
                    <xdr:row>63</xdr:row>
                    <xdr:rowOff>133350</xdr:rowOff>
                  </from>
                  <to>
                    <xdr:col>14</xdr:col>
                    <xdr:colOff>104775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6" name="Option Button 143">
              <controlPr defaultSize="0" autoFill="0" autoLine="0" autoPict="0">
                <anchor moveWithCells="1">
                  <from>
                    <xdr:col>11</xdr:col>
                    <xdr:colOff>114300</xdr:colOff>
                    <xdr:row>248</xdr:row>
                    <xdr:rowOff>0</xdr:rowOff>
                  </from>
                  <to>
                    <xdr:col>12</xdr:col>
                    <xdr:colOff>104775</xdr:colOff>
                    <xdr:row>249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7" name="Option Button 872">
              <controlPr defaultSize="0" autoFill="0" autoLine="0" autoPict="0">
                <anchor moveWithCells="1">
                  <from>
                    <xdr:col>11</xdr:col>
                    <xdr:colOff>142875</xdr:colOff>
                    <xdr:row>41</xdr:row>
                    <xdr:rowOff>142875</xdr:rowOff>
                  </from>
                  <to>
                    <xdr:col>12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8" name="Option Button 873">
              <controlPr defaultSize="0" autoFill="0" autoLine="0" autoPict="0">
                <anchor moveWithCells="1">
                  <from>
                    <xdr:col>13</xdr:col>
                    <xdr:colOff>66675</xdr:colOff>
                    <xdr:row>41</xdr:row>
                    <xdr:rowOff>142875</xdr:rowOff>
                  </from>
                  <to>
                    <xdr:col>14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9" name="Group Box 879">
              <controlPr defaultSize="0" autoFill="0" autoPict="0">
                <anchor moveWithCells="1">
                  <from>
                    <xdr:col>11</xdr:col>
                    <xdr:colOff>57150</xdr:colOff>
                    <xdr:row>38</xdr:row>
                    <xdr:rowOff>57150</xdr:rowOff>
                  </from>
                  <to>
                    <xdr:col>14</xdr:col>
                    <xdr:colOff>295275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" name="Group Box 927">
              <controlPr defaultSize="0" autoFill="0" autoPict="0">
                <anchor moveWithCells="1">
                  <from>
                    <xdr:col>10</xdr:col>
                    <xdr:colOff>257175</xdr:colOff>
                    <xdr:row>63</xdr:row>
                    <xdr:rowOff>28575</xdr:rowOff>
                  </from>
                  <to>
                    <xdr:col>14</xdr:col>
                    <xdr:colOff>276225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" name="Option Button 936">
              <controlPr defaultSize="0" autoFill="0" autoLine="0" autoPict="0">
                <anchor moveWithCells="1">
                  <from>
                    <xdr:col>13</xdr:col>
                    <xdr:colOff>47625</xdr:colOff>
                    <xdr:row>248</xdr:row>
                    <xdr:rowOff>0</xdr:rowOff>
                  </from>
                  <to>
                    <xdr:col>14</xdr:col>
                    <xdr:colOff>57150</xdr:colOff>
                    <xdr:row>249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" name="Group Box 953">
              <controlPr defaultSize="0" autoFill="0" autoPict="0">
                <anchor moveWithCells="1">
                  <from>
                    <xdr:col>11</xdr:col>
                    <xdr:colOff>85725</xdr:colOff>
                    <xdr:row>25</xdr:row>
                    <xdr:rowOff>85725</xdr:rowOff>
                  </from>
                  <to>
                    <xdr:col>14</xdr:col>
                    <xdr:colOff>323850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3" name="Button 973">
              <controlPr defaultSize="0" print="0" autoFill="0" autoPict="0" macro="[0]!Button973_Click">
                <anchor moveWithCells="1" sizeWithCells="1">
                  <from>
                    <xdr:col>5</xdr:col>
                    <xdr:colOff>295275</xdr:colOff>
                    <xdr:row>1</xdr:row>
                    <xdr:rowOff>104775</xdr:rowOff>
                  </from>
                  <to>
                    <xdr:col>6</xdr:col>
                    <xdr:colOff>495300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24" name="Group Box 993">
              <controlPr defaultSize="0" autoFill="0" autoPict="0">
                <anchor moveWithCells="1">
                  <from>
                    <xdr:col>11</xdr:col>
                    <xdr:colOff>66675</xdr:colOff>
                    <xdr:row>56</xdr:row>
                    <xdr:rowOff>76200</xdr:rowOff>
                  </from>
                  <to>
                    <xdr:col>14</xdr:col>
                    <xdr:colOff>295275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25" name="Group Box 994">
              <controlPr defaultSize="0" autoFill="0" autoPict="0">
                <anchor moveWithCells="1">
                  <from>
                    <xdr:col>11</xdr:col>
                    <xdr:colOff>66675</xdr:colOff>
                    <xdr:row>247</xdr:row>
                    <xdr:rowOff>114300</xdr:rowOff>
                  </from>
                  <to>
                    <xdr:col>14</xdr:col>
                    <xdr:colOff>276225</xdr:colOff>
                    <xdr:row>249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26" name="Option Button 1000">
              <controlPr defaultSize="0" autoFill="0" autoLine="0" autoPict="0">
                <anchor moveWithCells="1">
                  <from>
                    <xdr:col>11</xdr:col>
                    <xdr:colOff>85725</xdr:colOff>
                    <xdr:row>56</xdr:row>
                    <xdr:rowOff>152400</xdr:rowOff>
                  </from>
                  <to>
                    <xdr:col>12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27" name="Option Button 1001">
              <controlPr defaultSize="0" autoFill="0" autoLine="0" autoPict="0">
                <anchor moveWithCells="1">
                  <from>
                    <xdr:col>13</xdr:col>
                    <xdr:colOff>76200</xdr:colOff>
                    <xdr:row>56</xdr:row>
                    <xdr:rowOff>142875</xdr:rowOff>
                  </from>
                  <to>
                    <xdr:col>14</xdr:col>
                    <xdr:colOff>66675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8" name="Option Button 1009">
              <controlPr defaultSize="0" autoFill="0" autoLine="0" autoPict="0">
                <anchor moveWithCells="1">
                  <from>
                    <xdr:col>11</xdr:col>
                    <xdr:colOff>152400</xdr:colOff>
                    <xdr:row>25</xdr:row>
                    <xdr:rowOff>133350</xdr:rowOff>
                  </from>
                  <to>
                    <xdr:col>12</xdr:col>
                    <xdr:colOff>76200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9" name="Option Button 1010">
              <controlPr defaultSize="0" autoFill="0" autoLine="0" autoPict="0">
                <anchor moveWithCells="1">
                  <from>
                    <xdr:col>13</xdr:col>
                    <xdr:colOff>47625</xdr:colOff>
                    <xdr:row>25</xdr:row>
                    <xdr:rowOff>152400</xdr:rowOff>
                  </from>
                  <to>
                    <xdr:col>14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30" name="Group Box 1026">
              <controlPr defaultSize="0" autoFill="0" autoPict="0">
                <anchor moveWithCells="1">
                  <from>
                    <xdr:col>11</xdr:col>
                    <xdr:colOff>76200</xdr:colOff>
                    <xdr:row>41</xdr:row>
                    <xdr:rowOff>123825</xdr:rowOff>
                  </from>
                  <to>
                    <xdr:col>14</xdr:col>
                    <xdr:colOff>304800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1" name="Option Button 1063">
              <controlPr defaultSize="0" autoFill="0" autoLine="0" autoPict="0">
                <anchor moveWithCells="1">
                  <from>
                    <xdr:col>11</xdr:col>
                    <xdr:colOff>114300</xdr:colOff>
                    <xdr:row>50</xdr:row>
                    <xdr:rowOff>114300</xdr:rowOff>
                  </from>
                  <to>
                    <xdr:col>12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2" name="Option Button 1064">
              <controlPr defaultSize="0" autoFill="0" autoLine="0" autoPict="0">
                <anchor moveWithCells="1">
                  <from>
                    <xdr:col>13</xdr:col>
                    <xdr:colOff>28575</xdr:colOff>
                    <xdr:row>50</xdr:row>
                    <xdr:rowOff>114300</xdr:rowOff>
                  </from>
                  <to>
                    <xdr:col>14</xdr:col>
                    <xdr:colOff>85725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Group Box 1073">
              <controlPr defaultSize="0" autoFill="0" autoPict="0">
                <anchor moveWithCells="1">
                  <from>
                    <xdr:col>11</xdr:col>
                    <xdr:colOff>66675</xdr:colOff>
                    <xdr:row>44</xdr:row>
                    <xdr:rowOff>133350</xdr:rowOff>
                  </from>
                  <to>
                    <xdr:col>14</xdr:col>
                    <xdr:colOff>295275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Group Box 1074">
              <controlPr defaultSize="0" autoFill="0" autoPict="0">
                <anchor moveWithCells="1">
                  <from>
                    <xdr:col>11</xdr:col>
                    <xdr:colOff>47625</xdr:colOff>
                    <xdr:row>48</xdr:row>
                    <xdr:rowOff>57150</xdr:rowOff>
                  </from>
                  <to>
                    <xdr:col>14</xdr:col>
                    <xdr:colOff>285750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5" name="Group Box 1076">
              <controlPr defaultSize="0" autoFill="0" autoPict="0">
                <anchor moveWithCells="1">
                  <from>
                    <xdr:col>11</xdr:col>
                    <xdr:colOff>76200</xdr:colOff>
                    <xdr:row>50</xdr:row>
                    <xdr:rowOff>114300</xdr:rowOff>
                  </from>
                  <to>
                    <xdr:col>14</xdr:col>
                    <xdr:colOff>304800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6" name="Group Box 1077">
              <controlPr defaultSize="0" autoFill="0" autoPict="0">
                <anchor moveWithCells="1">
                  <from>
                    <xdr:col>11</xdr:col>
                    <xdr:colOff>66675</xdr:colOff>
                    <xdr:row>52</xdr:row>
                    <xdr:rowOff>114300</xdr:rowOff>
                  </from>
                  <to>
                    <xdr:col>14</xdr:col>
                    <xdr:colOff>304800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7" name="Option Button 1083">
              <controlPr defaultSize="0" autoFill="0" autoLine="0" autoPict="0">
                <anchor moveWithCells="1">
                  <from>
                    <xdr:col>11</xdr:col>
                    <xdr:colOff>123825</xdr:colOff>
                    <xdr:row>48</xdr:row>
                    <xdr:rowOff>95250</xdr:rowOff>
                  </from>
                  <to>
                    <xdr:col>12</xdr:col>
                    <xdr:colOff>114300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8" name="Option Button 1084">
              <controlPr defaultSize="0" autoFill="0" autoLine="0" autoPict="0">
                <anchor moveWithCells="1">
                  <from>
                    <xdr:col>13</xdr:col>
                    <xdr:colOff>9525</xdr:colOff>
                    <xdr:row>48</xdr:row>
                    <xdr:rowOff>95250</xdr:rowOff>
                  </from>
                  <to>
                    <xdr:col>14</xdr:col>
                    <xdr:colOff>85725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9" name="Option Button 1086">
              <controlPr defaultSize="0" autoFill="0" autoLine="0" autoPict="0">
                <anchor moveWithCells="1">
                  <from>
                    <xdr:col>11</xdr:col>
                    <xdr:colOff>114300</xdr:colOff>
                    <xdr:row>33</xdr:row>
                    <xdr:rowOff>0</xdr:rowOff>
                  </from>
                  <to>
                    <xdr:col>12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0" name="Option Button 1087">
              <controlPr defaultSize="0" autoFill="0" autoLine="0" autoPict="0">
                <anchor moveWithCells="1">
                  <from>
                    <xdr:col>13</xdr:col>
                    <xdr:colOff>38100</xdr:colOff>
                    <xdr:row>33</xdr:row>
                    <xdr:rowOff>0</xdr:rowOff>
                  </from>
                  <to>
                    <xdr:col>14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1" name="Group Box 1088">
              <controlPr defaultSize="0" autoFill="0" autoPict="0">
                <anchor moveWithCells="1">
                  <from>
                    <xdr:col>11</xdr:col>
                    <xdr:colOff>85725</xdr:colOff>
                    <xdr:row>32</xdr:row>
                    <xdr:rowOff>104775</xdr:rowOff>
                  </from>
                  <to>
                    <xdr:col>14</xdr:col>
                    <xdr:colOff>295275</xdr:colOff>
                    <xdr:row>34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showInputMessage="1" showErrorMessage="1">
          <x14:formula1>
            <xm:f>VariableData!$Q$3:$Q$4</xm:f>
          </x14:formula1>
          <xm:sqref>F230</xm:sqref>
        </x14:dataValidation>
        <x14:dataValidation type="list" allowBlank="1" showInputMessage="1" showErrorMessage="1">
          <x14:formula1>
            <xm:f>VariableData!$E$2:$E$61</xm:f>
          </x14:formula1>
          <xm:sqref>D17:F17</xm:sqref>
        </x14:dataValidation>
        <x14:dataValidation type="list" allowBlank="1" showInputMessage="1" showErrorMessage="1">
          <x14:formula1>
            <xm:f>VariableData!$G$2:$G$5</xm:f>
          </x14:formula1>
          <xm:sqref>F19:H19</xm:sqref>
        </x14:dataValidation>
        <x14:dataValidation type="textLength" allowBlank="1" showInputMessage="1" showErrorMessage="1">
          <x14:formula1>
            <xm:f>0</xm:f>
          </x14:formula1>
          <x14:formula2>
            <xm:f>IF(VariableData!$C$6,99,0)</xm:f>
          </x14:formula2>
          <xm:sqref>E40:G40</xm:sqref>
        </x14:dataValidation>
        <x14:dataValidation type="list" allowBlank="1" showInputMessage="1" showErrorMessage="1">
          <x14:formula1>
            <xm:f>IF(VariableData!$F$2,VariableData!$I$3:$I$6,IF(OR(VariableData!$F$4,VariableData!$F$5,VariableData!$F$3),VariableData!$I$7:$I$7,IF(Sector_Category="",VariableData!$I$3:$I$7,"")))</xm:f>
          </x14:formula1>
          <xm:sqref>F22:K22</xm:sqref>
        </x14:dataValidation>
        <x14:dataValidation type="list" allowBlank="1" showInputMessage="1" showErrorMessage="1">
          <x14:formula1>
            <xm:f>IF(VariableData!$F$2,VariableData!$L$2:$L$20,IF(VariableData!$F$3,VariableData!$L$12:$L$20,IF(OR(VariableData!$F$4,VariableData!$F$5),VariableData!$L$15:$L$20,VariableData!$L$2:$L$20)))</xm:f>
          </x14:formula1>
          <xm:sqref>D166:F166 D220:F220 D214:F214 D208:F208 D202:F202 D196:F196 D190:F190 D184:F184 D178:F178 D172:F172</xm:sqref>
        </x14:dataValidation>
        <x14:dataValidation type="list" allowBlank="1" showInputMessage="1" showErrorMessage="1">
          <x14:formula1>
            <xm:f>IF(VariableData!$F$2,VariableData!$M$2:$M$24,IF(VariableData!$F$3,VariableData!$M$25:$M$36,IF(OR(VariableData!$F$4,VariableData!$F$5),VariableData!$M$37:$M$40,VariableData!$M$2:$M$24)))</xm:f>
          </x14:formula1>
          <xm:sqref>D167:F168 D173:F174 D179:F180 D185:F186 D191:F192 D197:F198 D203:F204 D209:F210 D215:F216 D221:F222</xm:sqref>
        </x14:dataValidation>
        <x14:dataValidation type="list" allowBlank="1" showInputMessage="1" showErrorMessage="1">
          <x14:formula1>
            <xm:f>IF(VariableData!$F$2,VariableData!$K$2:$K$18,IF(OR(VariableData!$F$4,VariableData!$F$5),VariableData!$K$29:$K$32,IF(VariableData!$F$3,VariableData!$K$19:$K$28,VariableData!$K$3:$K$32)))</xm:f>
          </x14:formula1>
          <xm:sqref>D104:F104 D106:F106 D108:F108 D110:F110 D112:F112 D114:F114 I112 I110 I108 I106 I104 I114</xm:sqref>
        </x14:dataValidation>
        <x14:dataValidation type="list" allowBlank="1" showInputMessage="1" showErrorMessage="1">
          <x14:formula1>
            <xm:f>IF(OR(VariableData!$F$3,VariableData!$H$3,VariableData!$C$9),VariableData!$U$2:$U$6,VariableData!$I$2)</xm:f>
          </x14:formula1>
          <xm:sqref>E87:F87</xm:sqref>
        </x14:dataValidation>
        <x14:dataValidation type="list" allowBlank="1" showInputMessage="1" showErrorMessage="1">
          <x14:formula1>
            <xm:f>IF(OR(VariableData!$F$4,VariableData!$F$3,VariableData!$C$8,VariableData!$C$9),VariableData!$T$2:$T$3,VariableData!I2)</xm:f>
          </x14:formula1>
          <xm:sqref>D82</xm:sqref>
        </x14:dataValidation>
        <x14:dataValidation type="list" allowBlank="1" showInputMessage="1" showErrorMessage="1">
          <x14:formula1>
            <xm:f>IF(AND(OR(VariableData!$F$3,VariableData!$H$3,VariableData!$C$9),FuelType&lt;&gt;VariableData!U2),VariableData!$V$2:$V$6,VariableData!$I$2)</xm:f>
          </x14:formula1>
          <xm:sqref>E89:F89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68"/>
  <sheetViews>
    <sheetView topLeftCell="E1" workbookViewId="0">
      <selection activeCell="B2" sqref="B2:B13"/>
    </sheetView>
  </sheetViews>
  <sheetFormatPr defaultRowHeight="12.75" x14ac:dyDescent="0.2"/>
  <cols>
    <col min="1" max="1" width="20.5703125" bestFit="1" customWidth="1"/>
    <col min="2" max="2" width="3.5703125" bestFit="1" customWidth="1"/>
    <col min="3" max="4" width="4.7109375" bestFit="1" customWidth="1"/>
    <col min="5" max="5" width="28.42578125" bestFit="1" customWidth="1"/>
    <col min="6" max="6" width="4.7109375" bestFit="1" customWidth="1"/>
    <col min="7" max="7" width="24.85546875" bestFit="1" customWidth="1"/>
    <col min="8" max="8" width="8.5703125" bestFit="1" customWidth="1"/>
    <col min="9" max="9" width="35.85546875" bestFit="1" customWidth="1"/>
    <col min="10" max="10" width="61.85546875" bestFit="1" customWidth="1"/>
    <col min="11" max="11" width="30.85546875" bestFit="1" customWidth="1"/>
    <col min="12" max="12" width="26.28515625" bestFit="1" customWidth="1"/>
    <col min="13" max="13" width="30.28515625" bestFit="1" customWidth="1"/>
    <col min="14" max="14" width="12.140625" bestFit="1" customWidth="1"/>
    <col min="15" max="15" width="18.5703125" bestFit="1" customWidth="1"/>
    <col min="16" max="16" width="5.28515625" bestFit="1" customWidth="1"/>
    <col min="17" max="17" width="13.28515625" bestFit="1" customWidth="1"/>
    <col min="18" max="18" width="9.7109375" bestFit="1" customWidth="1"/>
    <col min="19" max="20" width="11.42578125" customWidth="1"/>
    <col min="21" max="21" width="14" bestFit="1" customWidth="1"/>
    <col min="22" max="22" width="18" bestFit="1" customWidth="1"/>
    <col min="23" max="23" width="19.140625" bestFit="1" customWidth="1"/>
    <col min="24" max="24" width="22.7109375" customWidth="1"/>
    <col min="27" max="27" width="3" bestFit="1" customWidth="1"/>
    <col min="28" max="28" width="19.5703125" customWidth="1"/>
    <col min="29" max="29" width="26.28515625" bestFit="1" customWidth="1"/>
    <col min="30" max="30" width="27.140625" bestFit="1" customWidth="1"/>
    <col min="31" max="31" width="8.42578125" customWidth="1"/>
    <col min="32" max="32" width="11.85546875" customWidth="1"/>
    <col min="33" max="33" width="6.42578125" bestFit="1" customWidth="1"/>
    <col min="34" max="35" width="5.7109375" bestFit="1" customWidth="1"/>
    <col min="36" max="36" width="6.42578125" bestFit="1" customWidth="1"/>
    <col min="37" max="38" width="5.7109375" bestFit="1" customWidth="1"/>
    <col min="39" max="39" width="10" bestFit="1" customWidth="1"/>
  </cols>
  <sheetData>
    <row r="1" spans="1:39" ht="12.75" customHeight="1" x14ac:dyDescent="0.2">
      <c r="A1" s="26" t="s">
        <v>254</v>
      </c>
      <c r="B1" s="26" t="s">
        <v>255</v>
      </c>
      <c r="C1" s="26" t="s">
        <v>216</v>
      </c>
      <c r="D1" s="40" t="s">
        <v>204</v>
      </c>
      <c r="E1" s="43" t="s">
        <v>250</v>
      </c>
      <c r="F1" s="416" t="s">
        <v>249</v>
      </c>
      <c r="G1" s="417"/>
      <c r="H1" s="420" t="s">
        <v>252</v>
      </c>
      <c r="I1" s="420"/>
      <c r="J1" s="174" t="s">
        <v>56</v>
      </c>
      <c r="K1" s="44" t="s">
        <v>275</v>
      </c>
      <c r="L1" s="54" t="s">
        <v>274</v>
      </c>
      <c r="M1" s="60" t="s">
        <v>276</v>
      </c>
      <c r="N1" s="414" t="s">
        <v>253</v>
      </c>
      <c r="O1" s="414"/>
      <c r="P1" s="415" t="s">
        <v>236</v>
      </c>
      <c r="Q1" s="415"/>
      <c r="R1" s="415"/>
      <c r="S1" s="418" t="s">
        <v>118</v>
      </c>
      <c r="T1" s="419"/>
      <c r="U1" s="44" t="s">
        <v>60</v>
      </c>
      <c r="V1" s="44" t="s">
        <v>61</v>
      </c>
      <c r="W1" s="414" t="s">
        <v>265</v>
      </c>
      <c r="X1" s="414"/>
      <c r="AA1" s="434" t="s">
        <v>279</v>
      </c>
      <c r="AB1" s="428" t="s">
        <v>280</v>
      </c>
      <c r="AC1" s="429" t="s">
        <v>281</v>
      </c>
      <c r="AD1" s="430" t="s">
        <v>276</v>
      </c>
      <c r="AE1" s="424" t="s">
        <v>282</v>
      </c>
      <c r="AF1" s="426" t="s">
        <v>283</v>
      </c>
      <c r="AG1" s="428" t="s">
        <v>191</v>
      </c>
      <c r="AH1" s="429"/>
      <c r="AI1" s="430"/>
      <c r="AJ1" s="421" t="s">
        <v>284</v>
      </c>
      <c r="AK1" s="422"/>
      <c r="AL1" s="423"/>
      <c r="AM1" s="412" t="s">
        <v>285</v>
      </c>
    </row>
    <row r="2" spans="1:39" ht="13.5" thickBot="1" x14ac:dyDescent="0.25">
      <c r="A2" s="27" t="s">
        <v>260</v>
      </c>
      <c r="B2" s="24"/>
      <c r="C2" s="30" t="b">
        <f>IF(VariableData!B2=1, TRUE, FALSE)</f>
        <v>0</v>
      </c>
      <c r="D2" s="41" t="b">
        <f>IF(VariableData!B2=2, TRUE, FALSE)</f>
        <v>0</v>
      </c>
      <c r="E2" s="36" t="s">
        <v>4</v>
      </c>
      <c r="F2" s="38" t="b">
        <f>Sector_Category=G2</f>
        <v>0</v>
      </c>
      <c r="G2" s="173" t="s">
        <v>3</v>
      </c>
      <c r="H2" s="38" t="b">
        <f>Type_of_study=VariableData!I2</f>
        <v>1</v>
      </c>
      <c r="I2" s="36"/>
      <c r="J2" s="70" t="s">
        <v>101</v>
      </c>
      <c r="K2" s="45" t="s">
        <v>64</v>
      </c>
      <c r="L2" s="55" t="s">
        <v>80</v>
      </c>
      <c r="M2" s="61" t="s">
        <v>62</v>
      </c>
      <c r="N2" s="62" t="s">
        <v>241</v>
      </c>
      <c r="O2" s="27" t="s">
        <v>242</v>
      </c>
      <c r="P2" s="65" t="b">
        <f>IF(Proposal!F230=VariableData!Q2, TRUE, FALSE)</f>
        <v>0</v>
      </c>
      <c r="Q2" s="64" t="s">
        <v>139</v>
      </c>
      <c r="R2" s="66" t="s">
        <v>142</v>
      </c>
      <c r="S2" s="67" t="b">
        <f>IF(Proposal!D82=T2,TRUE,FALSE)</f>
        <v>0</v>
      </c>
      <c r="T2" s="68" t="s">
        <v>120</v>
      </c>
      <c r="U2" s="36" t="s">
        <v>179</v>
      </c>
      <c r="V2" s="37" t="s">
        <v>95</v>
      </c>
      <c r="W2" s="28" t="s">
        <v>249</v>
      </c>
      <c r="X2" s="69" t="s">
        <v>266</v>
      </c>
      <c r="AA2" s="435"/>
      <c r="AB2" s="433"/>
      <c r="AC2" s="432"/>
      <c r="AD2" s="431"/>
      <c r="AE2" s="425"/>
      <c r="AF2" s="427"/>
      <c r="AG2" s="91" t="s">
        <v>286</v>
      </c>
      <c r="AH2" s="92" t="s">
        <v>39</v>
      </c>
      <c r="AI2" s="93" t="s">
        <v>287</v>
      </c>
      <c r="AJ2" s="91" t="s">
        <v>286</v>
      </c>
      <c r="AK2" s="92" t="s">
        <v>39</v>
      </c>
      <c r="AL2" s="93" t="s">
        <v>287</v>
      </c>
      <c r="AM2" s="413"/>
    </row>
    <row r="3" spans="1:39" x14ac:dyDescent="0.2">
      <c r="A3" s="27" t="s">
        <v>256</v>
      </c>
      <c r="B3" s="24"/>
      <c r="C3" s="30" t="b">
        <f>IF(VariableData!B3=1, TRUE, FALSE)</f>
        <v>0</v>
      </c>
      <c r="D3" s="41" t="b">
        <f>IF(VariableData!B3=2, TRUE, FALSE)</f>
        <v>0</v>
      </c>
      <c r="E3" s="36" t="s">
        <v>5</v>
      </c>
      <c r="F3" s="42" t="b">
        <f>Sector_Category=G3</f>
        <v>0</v>
      </c>
      <c r="G3" s="172" t="s">
        <v>354</v>
      </c>
      <c r="H3" s="38" t="b">
        <f>Type_of_study=VariableData!I3</f>
        <v>0</v>
      </c>
      <c r="I3" s="36" t="s">
        <v>113</v>
      </c>
      <c r="J3" s="73" t="s">
        <v>102</v>
      </c>
      <c r="K3" s="45" t="s">
        <v>65</v>
      </c>
      <c r="L3" s="55" t="s">
        <v>86</v>
      </c>
      <c r="M3" s="61" t="s">
        <v>63</v>
      </c>
      <c r="N3" s="63" t="s">
        <v>246</v>
      </c>
      <c r="O3" s="64" t="s">
        <v>181</v>
      </c>
      <c r="P3" s="65" t="b">
        <f>IF(Proposal!F230=VariableData!Q3, TRUE, FALSE)</f>
        <v>1</v>
      </c>
      <c r="Q3" s="64" t="s">
        <v>140</v>
      </c>
      <c r="R3" s="66" t="s">
        <v>143</v>
      </c>
      <c r="S3" s="67" t="b">
        <f>IF(Proposal!D82=T3,TRUE,FALSE)</f>
        <v>0</v>
      </c>
      <c r="T3" s="68" t="s">
        <v>119</v>
      </c>
      <c r="U3" s="36" t="s">
        <v>164</v>
      </c>
      <c r="V3" s="37" t="s">
        <v>117</v>
      </c>
      <c r="W3" s="28" t="s">
        <v>251</v>
      </c>
      <c r="X3" s="69" t="s">
        <v>267</v>
      </c>
      <c r="AA3" s="94">
        <v>1</v>
      </c>
      <c r="AB3" s="96"/>
      <c r="AC3" s="86" t="s">
        <v>84</v>
      </c>
      <c r="AD3" s="97" t="s">
        <v>160</v>
      </c>
      <c r="AE3" s="103"/>
      <c r="AF3" s="104"/>
      <c r="AG3" s="87">
        <v>2</v>
      </c>
      <c r="AH3" s="88">
        <v>6</v>
      </c>
      <c r="AI3" s="89">
        <v>3</v>
      </c>
      <c r="AJ3" s="87">
        <v>123</v>
      </c>
      <c r="AK3" s="88">
        <v>124</v>
      </c>
      <c r="AL3" s="89">
        <v>123</v>
      </c>
      <c r="AM3" s="90">
        <f>AG3*AJ3+AH3*AK3+AI3*AL3</f>
        <v>1359</v>
      </c>
    </row>
    <row r="4" spans="1:39" x14ac:dyDescent="0.2">
      <c r="A4" s="28" t="s">
        <v>355</v>
      </c>
      <c r="B4" s="168"/>
      <c r="C4" s="30" t="b">
        <f>IF(VariableData!B4=1,TRUE,FALSE)</f>
        <v>0</v>
      </c>
      <c r="D4" s="41" t="b">
        <f>IF(VariableData!B4=2, TRUE, FALSE)</f>
        <v>0</v>
      </c>
      <c r="E4" s="36" t="s">
        <v>6</v>
      </c>
      <c r="F4" s="42" t="b">
        <f>Sector_Category=G4</f>
        <v>0</v>
      </c>
      <c r="G4" s="172" t="s">
        <v>227</v>
      </c>
      <c r="H4" s="38" t="b">
        <f>Type_of_study=VariableData!I4</f>
        <v>0</v>
      </c>
      <c r="I4" s="36" t="s">
        <v>114</v>
      </c>
      <c r="J4" s="71" t="s">
        <v>103</v>
      </c>
      <c r="K4" s="46" t="s">
        <v>153</v>
      </c>
      <c r="L4" s="55" t="s">
        <v>100</v>
      </c>
      <c r="M4" s="55" t="s">
        <v>180</v>
      </c>
      <c r="P4" s="65" t="b">
        <f>IF(OR(P2,P3),FALSE,TRUE)</f>
        <v>0</v>
      </c>
      <c r="Q4" s="64" t="s">
        <v>141</v>
      </c>
      <c r="R4" s="66" t="s">
        <v>144</v>
      </c>
      <c r="U4" s="36" t="s">
        <v>165</v>
      </c>
      <c r="V4" s="37" t="s">
        <v>96</v>
      </c>
      <c r="W4" s="28" t="s">
        <v>252</v>
      </c>
      <c r="X4" s="69" t="s">
        <v>327</v>
      </c>
      <c r="AA4" s="94">
        <v>2</v>
      </c>
      <c r="AB4" s="98"/>
      <c r="AC4" s="77"/>
      <c r="AD4" s="99"/>
      <c r="AE4" s="98"/>
      <c r="AF4" s="99"/>
      <c r="AG4" s="81"/>
      <c r="AH4" s="79"/>
      <c r="AI4" s="82"/>
      <c r="AJ4" s="81"/>
      <c r="AK4" s="79"/>
      <c r="AL4" s="82"/>
      <c r="AM4" s="80">
        <f t="shared" ref="AM4:AM12" si="0">AG4*AJ4+AH4*AK4+AI4*AL4</f>
        <v>0</v>
      </c>
    </row>
    <row r="5" spans="1:39" x14ac:dyDescent="0.2">
      <c r="A5" s="28" t="s">
        <v>261</v>
      </c>
      <c r="B5" s="24"/>
      <c r="C5" s="30" t="b">
        <f>IF(VariableData!B5=1,TRUE,FALSE)</f>
        <v>0</v>
      </c>
      <c r="D5" s="41" t="b">
        <f>IF(VariableData!B5=2, TRUE, FALSE)</f>
        <v>0</v>
      </c>
      <c r="E5" s="39" t="s">
        <v>20</v>
      </c>
      <c r="F5" s="38" t="b">
        <f>Sector_Category=G5</f>
        <v>0</v>
      </c>
      <c r="G5" s="173" t="s">
        <v>223</v>
      </c>
      <c r="H5" s="42" t="b">
        <f>Type_of_study=VariableData!I5</f>
        <v>0</v>
      </c>
      <c r="I5" s="36" t="s">
        <v>115</v>
      </c>
      <c r="J5" s="73" t="s">
        <v>104</v>
      </c>
      <c r="K5" s="45" t="s">
        <v>67</v>
      </c>
      <c r="L5" s="55" t="s">
        <v>84</v>
      </c>
      <c r="M5" s="55" t="s">
        <v>64</v>
      </c>
      <c r="U5" s="36" t="s">
        <v>166</v>
      </c>
      <c r="V5" s="37" t="s">
        <v>97</v>
      </c>
      <c r="W5" s="28" t="s">
        <v>118</v>
      </c>
      <c r="X5" s="69" t="s">
        <v>268</v>
      </c>
      <c r="AA5" s="94">
        <v>3</v>
      </c>
      <c r="AB5" s="98"/>
      <c r="AC5" s="77"/>
      <c r="AD5" s="99"/>
      <c r="AE5" s="98"/>
      <c r="AF5" s="99"/>
      <c r="AG5" s="81"/>
      <c r="AH5" s="79"/>
      <c r="AI5" s="82"/>
      <c r="AJ5" s="81"/>
      <c r="AK5" s="79"/>
      <c r="AL5" s="82"/>
      <c r="AM5" s="80">
        <f t="shared" si="0"/>
        <v>0</v>
      </c>
    </row>
    <row r="6" spans="1:39" x14ac:dyDescent="0.2">
      <c r="A6" s="28" t="s">
        <v>262</v>
      </c>
      <c r="B6" s="24"/>
      <c r="C6" s="30" t="b">
        <f>IF(VariableData!B6=1, TRUE, FALSE)</f>
        <v>0</v>
      </c>
      <c r="D6" s="41" t="b">
        <f>IF(VariableData!B6=2, TRUE, FALSE)</f>
        <v>0</v>
      </c>
      <c r="E6" s="39" t="s">
        <v>21</v>
      </c>
      <c r="F6" s="160"/>
      <c r="G6" s="105"/>
      <c r="H6" s="38" t="b">
        <f>Type_of_study=VariableData!I6</f>
        <v>0</v>
      </c>
      <c r="I6" s="78" t="s">
        <v>368</v>
      </c>
      <c r="J6" s="74" t="s">
        <v>111</v>
      </c>
      <c r="K6" s="45" t="s">
        <v>68</v>
      </c>
      <c r="L6" s="55" t="s">
        <v>234</v>
      </c>
      <c r="M6" s="55" t="s">
        <v>65</v>
      </c>
      <c r="U6" s="36" t="s">
        <v>167</v>
      </c>
      <c r="V6" s="37" t="s">
        <v>98</v>
      </c>
      <c r="W6" s="28" t="s">
        <v>269</v>
      </c>
      <c r="X6" s="69" t="s">
        <v>271</v>
      </c>
      <c r="AA6" s="94">
        <v>4</v>
      </c>
      <c r="AB6" s="98"/>
      <c r="AC6" s="77"/>
      <c r="AD6" s="99"/>
      <c r="AE6" s="98"/>
      <c r="AF6" s="99"/>
      <c r="AG6" s="81"/>
      <c r="AH6" s="79"/>
      <c r="AI6" s="82"/>
      <c r="AJ6" s="81"/>
      <c r="AK6" s="79"/>
      <c r="AL6" s="82"/>
      <c r="AM6" s="80">
        <f t="shared" si="0"/>
        <v>0</v>
      </c>
    </row>
    <row r="7" spans="1:39" x14ac:dyDescent="0.2">
      <c r="A7" s="28" t="s">
        <v>263</v>
      </c>
      <c r="B7" s="24"/>
      <c r="C7" s="30" t="b">
        <f>IF(VariableData!B7=1, TRUE, FALSE)</f>
        <v>0</v>
      </c>
      <c r="D7" s="41" t="b">
        <f>IF(VariableData!B7=2, TRUE, FALSE)</f>
        <v>0</v>
      </c>
      <c r="E7" s="162" t="s">
        <v>55</v>
      </c>
      <c r="H7" s="38" t="b">
        <f>Type_of_study=VariableData!I7</f>
        <v>0</v>
      </c>
      <c r="I7" s="161" t="s">
        <v>116</v>
      </c>
      <c r="J7" s="73" t="s">
        <v>105</v>
      </c>
      <c r="K7" s="45" t="s">
        <v>70</v>
      </c>
      <c r="L7" s="55" t="s">
        <v>83</v>
      </c>
      <c r="M7" s="55" t="s">
        <v>153</v>
      </c>
      <c r="W7" s="28" t="s">
        <v>270</v>
      </c>
      <c r="X7" s="69" t="s">
        <v>272</v>
      </c>
      <c r="AA7" s="94">
        <v>5</v>
      </c>
      <c r="AB7" s="98"/>
      <c r="AC7" s="77"/>
      <c r="AD7" s="99"/>
      <c r="AE7" s="98"/>
      <c r="AF7" s="99"/>
      <c r="AG7" s="81"/>
      <c r="AH7" s="79"/>
      <c r="AI7" s="82"/>
      <c r="AJ7" s="81"/>
      <c r="AK7" s="79"/>
      <c r="AL7" s="82"/>
      <c r="AM7" s="80">
        <f t="shared" si="0"/>
        <v>0</v>
      </c>
    </row>
    <row r="8" spans="1:39" x14ac:dyDescent="0.2">
      <c r="A8" s="158" t="s">
        <v>325</v>
      </c>
      <c r="B8" s="159"/>
      <c r="C8" s="30" t="b">
        <f>IF(VariableData!B8=1, TRUE, FALSE)</f>
        <v>0</v>
      </c>
      <c r="D8" s="41" t="b">
        <f>IF(VariableData!B8=2, TRUE, FALSE)</f>
        <v>0</v>
      </c>
      <c r="E8" s="39" t="s">
        <v>22</v>
      </c>
      <c r="H8" s="2"/>
      <c r="I8" s="21" t="s">
        <v>318</v>
      </c>
      <c r="J8" s="73" t="s">
        <v>106</v>
      </c>
      <c r="K8" s="45" t="s">
        <v>71</v>
      </c>
      <c r="L8" s="55" t="s">
        <v>87</v>
      </c>
      <c r="M8" s="55" t="s">
        <v>67</v>
      </c>
      <c r="W8" s="28" t="s">
        <v>273</v>
      </c>
      <c r="X8" s="69" t="s">
        <v>341</v>
      </c>
      <c r="AA8" s="94">
        <v>6</v>
      </c>
      <c r="AB8" s="98"/>
      <c r="AC8" s="77"/>
      <c r="AD8" s="99"/>
      <c r="AE8" s="98"/>
      <c r="AF8" s="99"/>
      <c r="AG8" s="81"/>
      <c r="AH8" s="79"/>
      <c r="AI8" s="82"/>
      <c r="AJ8" s="81"/>
      <c r="AK8" s="79"/>
      <c r="AL8" s="82"/>
      <c r="AM8" s="80">
        <f t="shared" si="0"/>
        <v>0</v>
      </c>
    </row>
    <row r="9" spans="1:39" x14ac:dyDescent="0.2">
      <c r="A9" s="158" t="s">
        <v>326</v>
      </c>
      <c r="B9" s="159"/>
      <c r="C9" s="30" t="b">
        <f>IF(VariableData!B9=1, TRUE, FALSE)</f>
        <v>0</v>
      </c>
      <c r="D9" s="41" t="b">
        <f>IF(VariableData!B9=2, TRUE, FALSE)</f>
        <v>0</v>
      </c>
      <c r="E9" s="39" t="s">
        <v>23</v>
      </c>
      <c r="F9" s="13"/>
      <c r="G9" s="105"/>
      <c r="H9" s="22"/>
      <c r="I9" t="s">
        <v>319</v>
      </c>
      <c r="J9" s="73" t="s">
        <v>107</v>
      </c>
      <c r="K9" s="45" t="s">
        <v>154</v>
      </c>
      <c r="L9" s="55" t="s">
        <v>88</v>
      </c>
      <c r="M9" s="55" t="s">
        <v>68</v>
      </c>
      <c r="W9" s="28" t="s">
        <v>274</v>
      </c>
      <c r="X9" s="69" t="s">
        <v>288</v>
      </c>
      <c r="AA9" s="94">
        <v>7</v>
      </c>
      <c r="AB9" s="98"/>
      <c r="AC9" s="77"/>
      <c r="AD9" s="99"/>
      <c r="AE9" s="98"/>
      <c r="AF9" s="99"/>
      <c r="AG9" s="81"/>
      <c r="AH9" s="79"/>
      <c r="AI9" s="82"/>
      <c r="AJ9" s="81"/>
      <c r="AK9" s="79"/>
      <c r="AL9" s="82"/>
      <c r="AM9" s="80">
        <f t="shared" si="0"/>
        <v>0</v>
      </c>
    </row>
    <row r="10" spans="1:39" x14ac:dyDescent="0.2">
      <c r="A10" s="29" t="s">
        <v>257</v>
      </c>
      <c r="B10" s="24"/>
      <c r="C10" s="30" t="b">
        <f>IF(VariableData!B10=1, TRUE, FALSE)</f>
        <v>0</v>
      </c>
      <c r="D10" s="41" t="b">
        <f>IF(VariableData!B10=2, TRUE, FALSE)</f>
        <v>0</v>
      </c>
      <c r="E10" s="39" t="s">
        <v>24</v>
      </c>
      <c r="F10" s="13"/>
      <c r="G10" s="105"/>
      <c r="H10" s="22"/>
      <c r="I10" s="20" t="s">
        <v>320</v>
      </c>
      <c r="J10" s="72" t="s">
        <v>108</v>
      </c>
      <c r="K10" s="45" t="s">
        <v>160</v>
      </c>
      <c r="L10" s="56" t="s">
        <v>195</v>
      </c>
      <c r="M10" s="56" t="s">
        <v>70</v>
      </c>
      <c r="W10" s="28" t="s">
        <v>276</v>
      </c>
      <c r="X10" s="69" t="s">
        <v>289</v>
      </c>
      <c r="AA10" s="94">
        <v>8</v>
      </c>
      <c r="AB10" s="98"/>
      <c r="AC10" s="77"/>
      <c r="AD10" s="99"/>
      <c r="AE10" s="98"/>
      <c r="AF10" s="99"/>
      <c r="AG10" s="81"/>
      <c r="AH10" s="79"/>
      <c r="AI10" s="82"/>
      <c r="AJ10" s="81"/>
      <c r="AK10" s="79"/>
      <c r="AL10" s="82"/>
      <c r="AM10" s="80">
        <f t="shared" si="0"/>
        <v>0</v>
      </c>
    </row>
    <row r="11" spans="1:39" x14ac:dyDescent="0.2">
      <c r="A11" s="29" t="s">
        <v>258</v>
      </c>
      <c r="B11" s="24"/>
      <c r="C11" s="30" t="b">
        <f>IF(VariableData!B11=1, TRUE, FALSE)</f>
        <v>0</v>
      </c>
      <c r="D11" s="41" t="b">
        <f>IF(VariableData!B11=2, TRUE, FALSE)</f>
        <v>0</v>
      </c>
      <c r="E11" s="27" t="s">
        <v>228</v>
      </c>
      <c r="F11" s="10"/>
      <c r="H11" s="22"/>
      <c r="I11" s="22" t="s">
        <v>321</v>
      </c>
      <c r="J11" s="73" t="s">
        <v>151</v>
      </c>
      <c r="K11" s="45" t="s">
        <v>159</v>
      </c>
      <c r="L11" s="56" t="s">
        <v>85</v>
      </c>
      <c r="M11" s="56" t="s">
        <v>71</v>
      </c>
      <c r="AA11" s="94">
        <v>9</v>
      </c>
      <c r="AB11" s="98"/>
      <c r="AC11" s="77"/>
      <c r="AD11" s="99"/>
      <c r="AE11" s="98"/>
      <c r="AF11" s="99"/>
      <c r="AG11" s="81"/>
      <c r="AH11" s="79"/>
      <c r="AI11" s="82"/>
      <c r="AJ11" s="81"/>
      <c r="AK11" s="79"/>
      <c r="AL11" s="82"/>
      <c r="AM11" s="80">
        <f t="shared" si="0"/>
        <v>0</v>
      </c>
    </row>
    <row r="12" spans="1:39" ht="13.5" thickBot="1" x14ac:dyDescent="0.25">
      <c r="A12" s="29" t="s">
        <v>259</v>
      </c>
      <c r="B12" s="24"/>
      <c r="C12" s="30" t="b">
        <f>IF(VariableData!B12=1, TRUE, FALSE)</f>
        <v>0</v>
      </c>
      <c r="D12" s="41" t="b">
        <f>IF(VariableData!B12=2, TRUE, FALSE)</f>
        <v>0</v>
      </c>
      <c r="E12" s="39" t="s">
        <v>25</v>
      </c>
      <c r="F12" s="13"/>
      <c r="H12" s="22"/>
      <c r="I12" s="78" t="s">
        <v>322</v>
      </c>
      <c r="J12" s="74" t="s">
        <v>109</v>
      </c>
      <c r="K12" s="45" t="s">
        <v>69</v>
      </c>
      <c r="L12" s="57" t="s">
        <v>99</v>
      </c>
      <c r="M12" s="55" t="s">
        <v>154</v>
      </c>
      <c r="AA12" s="95">
        <v>10</v>
      </c>
      <c r="AB12" s="100"/>
      <c r="AC12" s="101"/>
      <c r="AD12" s="102"/>
      <c r="AE12" s="100"/>
      <c r="AF12" s="102"/>
      <c r="AG12" s="83"/>
      <c r="AH12" s="84"/>
      <c r="AI12" s="85"/>
      <c r="AJ12" s="83"/>
      <c r="AK12" s="84"/>
      <c r="AL12" s="85"/>
      <c r="AM12" s="80">
        <f t="shared" si="0"/>
        <v>0</v>
      </c>
    </row>
    <row r="13" spans="1:39" x14ac:dyDescent="0.2">
      <c r="A13" s="29" t="s">
        <v>264</v>
      </c>
      <c r="B13" s="24"/>
      <c r="C13" s="30" t="b">
        <f>IF(VariableData!B13=1, TRUE, FALSE)</f>
        <v>0</v>
      </c>
      <c r="D13" s="41" t="b">
        <f>IF(VariableData!B13=2, TRUE, FALSE)</f>
        <v>0</v>
      </c>
      <c r="E13" s="36" t="s">
        <v>7</v>
      </c>
      <c r="F13" s="21"/>
      <c r="J13" s="73" t="s">
        <v>110</v>
      </c>
      <c r="K13" s="45" t="s">
        <v>72</v>
      </c>
      <c r="L13" s="57" t="s">
        <v>91</v>
      </c>
      <c r="M13" s="55" t="s">
        <v>160</v>
      </c>
    </row>
    <row r="14" spans="1:39" x14ac:dyDescent="0.2">
      <c r="A14" s="31"/>
      <c r="B14" s="32"/>
      <c r="C14" s="32"/>
      <c r="D14" s="32"/>
      <c r="E14" s="36" t="s">
        <v>8</v>
      </c>
      <c r="F14" s="21"/>
      <c r="H14" s="22"/>
      <c r="I14" s="22"/>
      <c r="J14" s="73" t="s">
        <v>172</v>
      </c>
      <c r="K14" s="45" t="s">
        <v>73</v>
      </c>
      <c r="L14" s="57" t="s">
        <v>92</v>
      </c>
      <c r="M14" s="55" t="s">
        <v>159</v>
      </c>
    </row>
    <row r="15" spans="1:39" x14ac:dyDescent="0.2">
      <c r="B15" s="25"/>
      <c r="C15" s="25"/>
      <c r="D15" s="25"/>
      <c r="E15" s="39" t="s">
        <v>26</v>
      </c>
      <c r="F15" s="13"/>
      <c r="H15" s="22"/>
      <c r="I15" s="22"/>
      <c r="J15" s="73" t="s">
        <v>172</v>
      </c>
      <c r="K15" s="45" t="s">
        <v>155</v>
      </c>
      <c r="L15" s="58" t="s">
        <v>81</v>
      </c>
      <c r="M15" s="55" t="s">
        <v>69</v>
      </c>
      <c r="AB15" t="str">
        <f>"Does this "&amp;IF(VariableData!F2,"industrial ",IF(VariableData!F4,"lighting only ",IF(VariableData!F5,"IT only ","energy ")))&amp;"study include "&amp;IF(VariableData!F2,"a commercial-mechanical",IF(OR(VariableData!F4,VariableData!F5),"a mechanical","a non-standard"))&amp;" component?"</f>
        <v>Does this energy study include a non-standard component?</v>
      </c>
    </row>
    <row r="16" spans="1:39" x14ac:dyDescent="0.2">
      <c r="E16" s="39" t="s">
        <v>27</v>
      </c>
      <c r="F16" s="13"/>
      <c r="H16" s="23"/>
      <c r="I16" s="23"/>
      <c r="J16" s="73" t="s">
        <v>173</v>
      </c>
      <c r="K16" s="46" t="s">
        <v>152</v>
      </c>
      <c r="L16" s="58" t="s">
        <v>170</v>
      </c>
      <c r="M16" s="55" t="s">
        <v>72</v>
      </c>
    </row>
    <row r="17" spans="5:13" x14ac:dyDescent="0.2">
      <c r="E17" s="39" t="s">
        <v>28</v>
      </c>
      <c r="F17" s="13"/>
      <c r="K17" s="45" t="s">
        <v>169</v>
      </c>
      <c r="L17" s="58" t="s">
        <v>89</v>
      </c>
      <c r="M17" s="55" t="s">
        <v>73</v>
      </c>
    </row>
    <row r="18" spans="5:13" x14ac:dyDescent="0.2">
      <c r="E18" s="39" t="s">
        <v>29</v>
      </c>
      <c r="F18" s="13"/>
      <c r="K18" s="47" t="s">
        <v>178</v>
      </c>
      <c r="L18" s="58" t="s">
        <v>90</v>
      </c>
      <c r="M18" s="55" t="s">
        <v>155</v>
      </c>
    </row>
    <row r="19" spans="5:13" x14ac:dyDescent="0.2">
      <c r="E19" s="39" t="s">
        <v>30</v>
      </c>
      <c r="F19" s="13"/>
      <c r="K19" s="48" t="s">
        <v>66</v>
      </c>
      <c r="L19" s="58" t="s">
        <v>82</v>
      </c>
      <c r="M19" s="55" t="s">
        <v>152</v>
      </c>
    </row>
    <row r="20" spans="5:13" x14ac:dyDescent="0.2">
      <c r="E20" s="39" t="s">
        <v>31</v>
      </c>
      <c r="F20" s="13"/>
      <c r="K20" s="48" t="s">
        <v>75</v>
      </c>
      <c r="L20" s="27" t="s">
        <v>178</v>
      </c>
      <c r="M20" s="59" t="s">
        <v>169</v>
      </c>
    </row>
    <row r="21" spans="5:13" x14ac:dyDescent="0.2">
      <c r="E21" s="39" t="s">
        <v>32</v>
      </c>
      <c r="F21" s="13"/>
      <c r="K21" s="48" t="s">
        <v>169</v>
      </c>
      <c r="M21" s="35" t="s">
        <v>77</v>
      </c>
    </row>
    <row r="22" spans="5:13" x14ac:dyDescent="0.2">
      <c r="E22" s="27" t="s">
        <v>229</v>
      </c>
      <c r="F22" s="10"/>
      <c r="K22" s="49" t="s">
        <v>158</v>
      </c>
      <c r="M22" s="35" t="s">
        <v>76</v>
      </c>
    </row>
    <row r="23" spans="5:13" x14ac:dyDescent="0.2">
      <c r="E23" s="39" t="s">
        <v>33</v>
      </c>
      <c r="F23" s="13"/>
      <c r="K23" s="49" t="s">
        <v>157</v>
      </c>
      <c r="M23" s="35" t="s">
        <v>121</v>
      </c>
    </row>
    <row r="24" spans="5:13" x14ac:dyDescent="0.2">
      <c r="E24" s="39" t="s">
        <v>34</v>
      </c>
      <c r="F24" s="13"/>
      <c r="K24" s="49" t="s">
        <v>163</v>
      </c>
      <c r="M24" s="35" t="s">
        <v>178</v>
      </c>
    </row>
    <row r="25" spans="5:13" x14ac:dyDescent="0.2">
      <c r="E25" s="36" t="s">
        <v>9</v>
      </c>
      <c r="F25" s="21"/>
      <c r="K25" s="49" t="s">
        <v>156</v>
      </c>
      <c r="M25" s="34" t="s">
        <v>277</v>
      </c>
    </row>
    <row r="26" spans="5:13" x14ac:dyDescent="0.2">
      <c r="E26" s="36" t="s">
        <v>10</v>
      </c>
      <c r="F26" s="21"/>
      <c r="K26" s="50" t="s">
        <v>150</v>
      </c>
      <c r="M26" s="34" t="s">
        <v>158</v>
      </c>
    </row>
    <row r="27" spans="5:13" x14ac:dyDescent="0.2">
      <c r="E27" s="27" t="s">
        <v>230</v>
      </c>
      <c r="F27" s="10"/>
      <c r="K27" s="50" t="s">
        <v>65</v>
      </c>
      <c r="M27" s="34" t="s">
        <v>180</v>
      </c>
    </row>
    <row r="28" spans="5:13" x14ac:dyDescent="0.2">
      <c r="E28" s="36" t="s">
        <v>11</v>
      </c>
      <c r="F28" s="21"/>
      <c r="K28" s="49" t="s">
        <v>178</v>
      </c>
      <c r="M28" s="34" t="s">
        <v>157</v>
      </c>
    </row>
    <row r="29" spans="5:13" x14ac:dyDescent="0.2">
      <c r="E29" s="36" t="s">
        <v>12</v>
      </c>
      <c r="F29" s="21"/>
      <c r="K29" s="51" t="s">
        <v>66</v>
      </c>
      <c r="M29" s="34" t="s">
        <v>66</v>
      </c>
    </row>
    <row r="30" spans="5:13" x14ac:dyDescent="0.2">
      <c r="E30" s="27" t="s">
        <v>231</v>
      </c>
      <c r="F30" s="10"/>
      <c r="K30" s="51" t="s">
        <v>75</v>
      </c>
      <c r="M30" s="34" t="s">
        <v>75</v>
      </c>
    </row>
    <row r="31" spans="5:13" x14ac:dyDescent="0.2">
      <c r="E31" s="39" t="s">
        <v>35</v>
      </c>
      <c r="F31" s="13"/>
      <c r="K31" s="52" t="s">
        <v>74</v>
      </c>
      <c r="M31" s="34" t="s">
        <v>169</v>
      </c>
    </row>
    <row r="32" spans="5:13" x14ac:dyDescent="0.2">
      <c r="E32" s="39" t="s">
        <v>36</v>
      </c>
      <c r="F32" s="13"/>
      <c r="K32" s="53" t="s">
        <v>178</v>
      </c>
      <c r="M32" s="34" t="s">
        <v>278</v>
      </c>
    </row>
    <row r="33" spans="5:13" x14ac:dyDescent="0.2">
      <c r="E33" s="39" t="s">
        <v>37</v>
      </c>
      <c r="F33" s="13"/>
      <c r="K33" s="4" t="s">
        <v>290</v>
      </c>
      <c r="M33" s="34" t="s">
        <v>156</v>
      </c>
    </row>
    <row r="34" spans="5:13" x14ac:dyDescent="0.2">
      <c r="E34" s="39" t="s">
        <v>38</v>
      </c>
      <c r="F34" s="13"/>
      <c r="K34" s="4" t="s">
        <v>291</v>
      </c>
      <c r="M34" s="34" t="s">
        <v>150</v>
      </c>
    </row>
    <row r="35" spans="5:13" x14ac:dyDescent="0.2">
      <c r="E35" s="39" t="s">
        <v>39</v>
      </c>
      <c r="F35" s="13"/>
      <c r="K35" s="10" t="s">
        <v>62</v>
      </c>
      <c r="M35" s="34" t="s">
        <v>65</v>
      </c>
    </row>
    <row r="36" spans="5:13" x14ac:dyDescent="0.2">
      <c r="E36" s="36" t="s">
        <v>13</v>
      </c>
      <c r="F36" s="21"/>
      <c r="K36" t="s">
        <v>292</v>
      </c>
      <c r="M36" s="34" t="s">
        <v>178</v>
      </c>
    </row>
    <row r="37" spans="5:13" x14ac:dyDescent="0.2">
      <c r="E37" s="39" t="s">
        <v>40</v>
      </c>
      <c r="F37" s="21"/>
      <c r="K37" t="s">
        <v>293</v>
      </c>
      <c r="M37" s="33" t="s">
        <v>66</v>
      </c>
    </row>
    <row r="38" spans="5:13" x14ac:dyDescent="0.2">
      <c r="E38" s="39" t="s">
        <v>41</v>
      </c>
      <c r="F38" s="13"/>
      <c r="K38" t="s">
        <v>294</v>
      </c>
      <c r="M38" s="33" t="s">
        <v>75</v>
      </c>
    </row>
    <row r="39" spans="5:13" x14ac:dyDescent="0.2">
      <c r="E39" s="36" t="s">
        <v>14</v>
      </c>
      <c r="F39" s="13"/>
      <c r="K39" t="s">
        <v>295</v>
      </c>
      <c r="M39" s="33" t="s">
        <v>169</v>
      </c>
    </row>
    <row r="40" spans="5:13" x14ac:dyDescent="0.2">
      <c r="E40" s="39" t="s">
        <v>42</v>
      </c>
      <c r="F40" s="13"/>
      <c r="K40" t="s">
        <v>64</v>
      </c>
      <c r="M40" s="33" t="s">
        <v>178</v>
      </c>
    </row>
    <row r="41" spans="5:13" x14ac:dyDescent="0.2">
      <c r="E41" s="39" t="s">
        <v>43</v>
      </c>
      <c r="F41" s="21"/>
      <c r="K41" t="s">
        <v>296</v>
      </c>
    </row>
    <row r="42" spans="5:13" x14ac:dyDescent="0.2">
      <c r="E42" s="39" t="s">
        <v>44</v>
      </c>
      <c r="F42" s="13"/>
      <c r="K42" t="s">
        <v>297</v>
      </c>
    </row>
    <row r="43" spans="5:13" x14ac:dyDescent="0.2">
      <c r="E43" s="36" t="s">
        <v>15</v>
      </c>
      <c r="F43" s="13"/>
      <c r="K43" t="s">
        <v>298</v>
      </c>
    </row>
    <row r="44" spans="5:13" x14ac:dyDescent="0.2">
      <c r="E44" s="36" t="s">
        <v>16</v>
      </c>
      <c r="F44" s="13"/>
      <c r="K44" t="s">
        <v>299</v>
      </c>
    </row>
    <row r="45" spans="5:13" x14ac:dyDescent="0.2">
      <c r="E45" s="27" t="s">
        <v>232</v>
      </c>
      <c r="F45" s="21"/>
      <c r="K45" t="s">
        <v>153</v>
      </c>
    </row>
    <row r="46" spans="5:13" x14ac:dyDescent="0.2">
      <c r="E46" s="39" t="s">
        <v>45</v>
      </c>
      <c r="F46" s="21"/>
      <c r="K46" t="s">
        <v>300</v>
      </c>
    </row>
    <row r="47" spans="5:13" x14ac:dyDescent="0.2">
      <c r="E47" s="39" t="s">
        <v>46</v>
      </c>
      <c r="F47" s="10"/>
      <c r="K47" t="s">
        <v>301</v>
      </c>
    </row>
    <row r="48" spans="5:13" x14ac:dyDescent="0.2">
      <c r="E48" s="39" t="s">
        <v>47</v>
      </c>
      <c r="F48" s="13"/>
      <c r="K48" t="s">
        <v>302</v>
      </c>
    </row>
    <row r="49" spans="5:11" x14ac:dyDescent="0.2">
      <c r="E49" s="39" t="s">
        <v>48</v>
      </c>
      <c r="F49" s="13"/>
      <c r="K49" t="s">
        <v>303</v>
      </c>
    </row>
    <row r="50" spans="5:11" x14ac:dyDescent="0.2">
      <c r="E50" s="27" t="s">
        <v>233</v>
      </c>
      <c r="F50" s="13"/>
      <c r="K50" t="s">
        <v>304</v>
      </c>
    </row>
    <row r="51" spans="5:11" x14ac:dyDescent="0.2">
      <c r="E51" s="36" t="s">
        <v>17</v>
      </c>
      <c r="F51" s="13"/>
      <c r="K51" t="s">
        <v>305</v>
      </c>
    </row>
    <row r="52" spans="5:11" x14ac:dyDescent="0.2">
      <c r="E52" s="39" t="s">
        <v>49</v>
      </c>
      <c r="F52" s="10"/>
      <c r="K52" t="s">
        <v>306</v>
      </c>
    </row>
    <row r="53" spans="5:11" x14ac:dyDescent="0.2">
      <c r="E53" s="39" t="s">
        <v>50</v>
      </c>
      <c r="F53" s="21"/>
      <c r="K53" t="s">
        <v>307</v>
      </c>
    </row>
    <row r="54" spans="5:11" x14ac:dyDescent="0.2">
      <c r="E54" s="37" t="s">
        <v>18</v>
      </c>
      <c r="F54" s="13"/>
      <c r="K54" t="s">
        <v>308</v>
      </c>
    </row>
    <row r="55" spans="5:11" x14ac:dyDescent="0.2">
      <c r="E55" s="39" t="s">
        <v>51</v>
      </c>
      <c r="F55" s="13"/>
      <c r="K55" t="s">
        <v>309</v>
      </c>
    </row>
    <row r="56" spans="5:11" x14ac:dyDescent="0.2">
      <c r="E56" s="39" t="s">
        <v>52</v>
      </c>
      <c r="F56" s="19"/>
      <c r="K56" t="s">
        <v>310</v>
      </c>
    </row>
    <row r="57" spans="5:11" x14ac:dyDescent="0.2">
      <c r="E57" s="39" t="s">
        <v>53</v>
      </c>
      <c r="F57" s="13"/>
      <c r="K57" t="s">
        <v>311</v>
      </c>
    </row>
    <row r="58" spans="5:11" x14ac:dyDescent="0.2">
      <c r="E58" s="37" t="s">
        <v>19</v>
      </c>
      <c r="F58" s="13"/>
      <c r="K58" t="s">
        <v>178</v>
      </c>
    </row>
    <row r="59" spans="5:11" x14ac:dyDescent="0.2">
      <c r="E59" s="39" t="s">
        <v>54</v>
      </c>
      <c r="F59" s="13"/>
      <c r="K59" t="s">
        <v>178</v>
      </c>
    </row>
    <row r="60" spans="5:11" x14ac:dyDescent="0.2">
      <c r="E60" s="39" t="s">
        <v>178</v>
      </c>
      <c r="F60" s="19"/>
      <c r="K60" t="s">
        <v>312</v>
      </c>
    </row>
    <row r="61" spans="5:11" x14ac:dyDescent="0.2">
      <c r="E61" s="175" t="s">
        <v>372</v>
      </c>
      <c r="F61" s="13"/>
      <c r="K61" t="s">
        <v>313</v>
      </c>
    </row>
    <row r="62" spans="5:11" x14ac:dyDescent="0.2">
      <c r="K62" t="s">
        <v>313</v>
      </c>
    </row>
    <row r="63" spans="5:11" x14ac:dyDescent="0.2">
      <c r="K63" t="s">
        <v>314</v>
      </c>
    </row>
    <row r="64" spans="5:11" x14ac:dyDescent="0.2">
      <c r="K64" t="s">
        <v>314</v>
      </c>
    </row>
    <row r="65" spans="11:11" x14ac:dyDescent="0.2">
      <c r="K65" t="s">
        <v>315</v>
      </c>
    </row>
    <row r="66" spans="11:11" x14ac:dyDescent="0.2">
      <c r="K66" t="s">
        <v>315</v>
      </c>
    </row>
    <row r="67" spans="11:11" x14ac:dyDescent="0.2">
      <c r="K67" t="s">
        <v>316</v>
      </c>
    </row>
    <row r="68" spans="11:11" x14ac:dyDescent="0.2">
      <c r="K68" t="s">
        <v>317</v>
      </c>
    </row>
  </sheetData>
  <sortState ref="E2:E121">
    <sortCondition ref="E1"/>
  </sortState>
  <mergeCells count="15">
    <mergeCell ref="AM1:AM2"/>
    <mergeCell ref="W1:X1"/>
    <mergeCell ref="P1:R1"/>
    <mergeCell ref="F1:G1"/>
    <mergeCell ref="S1:T1"/>
    <mergeCell ref="N1:O1"/>
    <mergeCell ref="H1:I1"/>
    <mergeCell ref="AJ1:AL1"/>
    <mergeCell ref="AE1:AE2"/>
    <mergeCell ref="AF1:AF2"/>
    <mergeCell ref="AG1:AI1"/>
    <mergeCell ref="AD1:AD2"/>
    <mergeCell ref="AC1:AC2"/>
    <mergeCell ref="AB1:AB2"/>
    <mergeCell ref="AA1:AA2"/>
  </mergeCells>
  <dataValidations disablePrompts="1" count="2">
    <dataValidation type="list" allowBlank="1" showInputMessage="1" showErrorMessage="1" sqref="AC3:AC12">
      <formula1>IF($F$2,$L$2:$L$20,IF($F$3,$L$12:$L$20,IF(OR($F$4,$F$5),$L$15:$L$20,$L$2:$L$20)))</formula1>
    </dataValidation>
    <dataValidation type="list" allowBlank="1" showInputMessage="1" showErrorMessage="1" sqref="AD3:AD12">
      <formula1>IF($F$2,$M$2:$M$24,IF($F$3,$M$25:$M$36,IF(OR($F$4,$F$5),$M$37:$M$40,$M$2:$M$24)))</formula1>
    </dataValidation>
  </dataValidations>
  <pageMargins left="0.7" right="0.7" top="0.75" bottom="0.75" header="0.3" footer="0.3"/>
  <pageSetup orientation="portrait" r:id="rId1"/>
  <headerFooter>
    <oddHeader xml:space="preserve">&amp;L&amp;B&amp;14ENERGY STUDY FUNDING REQUEST FORM&amp;"Arial,Regular"&amp;10
&amp;9Page &amp;P of &amp;N&amp;C
FOR POWER SMART PARTNERS PROGRAM&amp;8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Instructions</vt:lpstr>
      <vt:lpstr>Proposal</vt:lpstr>
      <vt:lpstr>VariableData</vt:lpstr>
      <vt:lpstr>Area_to_be_Studied</vt:lpstr>
      <vt:lpstr>CB</vt:lpstr>
      <vt:lpstr>floorspace_area_units</vt:lpstr>
      <vt:lpstr>FuelType</vt:lpstr>
      <vt:lpstr>KAM_Name</vt:lpstr>
      <vt:lpstr>LightingRetrofit</vt:lpstr>
      <vt:lpstr>perdiemAll</vt:lpstr>
      <vt:lpstr>perdiemB</vt:lpstr>
      <vt:lpstr>perdiemD</vt:lpstr>
      <vt:lpstr>perdiemL</vt:lpstr>
      <vt:lpstr>Proposal!Print_Area</vt:lpstr>
      <vt:lpstr>Proposal_date</vt:lpstr>
      <vt:lpstr>SectionL</vt:lpstr>
      <vt:lpstr>SectionN</vt:lpstr>
      <vt:lpstr>SectionO</vt:lpstr>
      <vt:lpstr>SectionR</vt:lpstr>
      <vt:lpstr>SectionS</vt:lpstr>
      <vt:lpstr>Sector_Category</vt:lpstr>
      <vt:lpstr>Study_Title</vt:lpstr>
      <vt:lpstr>Total_Area</vt:lpstr>
      <vt:lpstr>Type_of_study</vt:lpstr>
      <vt:lpstr>Year_Built</vt:lpstr>
      <vt:lpstr>Year_Renovated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 Study Proposal Template</dc:title>
  <dc:subject>Power Smart</dc:subject>
  <dc:creator>Broers, Niels</dc:creator>
  <cp:keywords>Power Smart</cp:keywords>
  <dc:description>BCH-QMS-9462-D-020
PS Study Proposal Template
Revision 9 - 2011-12-05 Tom Burger, Metrafore</dc:description>
  <cp:lastModifiedBy>Keelan, Alan</cp:lastModifiedBy>
  <cp:lastPrinted>2015-05-05T20:28:47Z</cp:lastPrinted>
  <dcterms:created xsi:type="dcterms:W3CDTF">2011-02-03T21:25:50Z</dcterms:created>
  <dcterms:modified xsi:type="dcterms:W3CDTF">2015-06-15T17:52:05Z</dcterms:modified>
  <cp:category>Form</cp:category>
</cp:coreProperties>
</file>